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8795" windowHeight="11220" firstSheet="1" activeTab="1"/>
  </bookViews>
  <sheets>
    <sheet name="foxz" sheetId="10" state="veryHidden" r:id="rId1"/>
    <sheet name="Phụ lục" sheetId="5" r:id="rId2"/>
    <sheet name="Vốn" sheetId="11" r:id="rId3"/>
    <sheet name="Chi tiết" sheetId="12" r:id="rId4"/>
    <sheet name="Sheet1" sheetId="13" r:id="rId5"/>
  </sheets>
  <externalReferences>
    <externalReference r:id="rId6"/>
  </externalReferences>
  <definedNames>
    <definedName name="_ftn1" localSheetId="1">'Phụ lục'!#REF!</definedName>
    <definedName name="_ftn2" localSheetId="1">'Phụ lục'!#REF!</definedName>
    <definedName name="_ftn3" localSheetId="1">'Phụ lục'!#REF!</definedName>
    <definedName name="_ftnref1" localSheetId="1">'Phụ lục'!$C$12</definedName>
    <definedName name="_ftnref2" localSheetId="1">'Phụ lục'!$C$39</definedName>
    <definedName name="_ftnref3" localSheetId="1">'Phụ lục'!#REF!</definedName>
    <definedName name="DMTC">[1]DMTC!$C$5:$O$82</definedName>
    <definedName name="_xlnm.Print_Area" localSheetId="1">'Phụ lục'!$A$1:$M$133</definedName>
    <definedName name="_xlnm.Print_Titles" localSheetId="1">'Phụ lục'!$9:$9</definedName>
  </definedNames>
  <calcPr calcId="144525"/>
</workbook>
</file>

<file path=xl/calcChain.xml><?xml version="1.0" encoding="utf-8"?>
<calcChain xmlns="http://schemas.openxmlformats.org/spreadsheetml/2006/main">
  <c r="I87" i="5" l="1"/>
  <c r="H87" i="5"/>
  <c r="I93" i="5"/>
  <c r="J93" i="5" s="1"/>
  <c r="I102" i="5"/>
  <c r="I101" i="5"/>
  <c r="I43" i="5"/>
  <c r="I47" i="5"/>
  <c r="I46" i="5"/>
  <c r="I44" i="5"/>
  <c r="I45" i="5"/>
  <c r="H120" i="5" l="1"/>
  <c r="H117" i="5"/>
  <c r="I117" i="5"/>
  <c r="I120" i="5"/>
  <c r="I131" i="5"/>
  <c r="I133" i="5"/>
  <c r="I105" i="5" l="1"/>
  <c r="I108" i="5"/>
  <c r="I100" i="5"/>
  <c r="I99" i="5"/>
  <c r="L125" i="13" l="1"/>
  <c r="I125" i="13"/>
  <c r="I124" i="13"/>
  <c r="J124" i="13" s="1"/>
  <c r="L124" i="13" s="1"/>
  <c r="M124" i="13" s="1"/>
  <c r="L122" i="13"/>
  <c r="I122" i="13"/>
  <c r="I121" i="13"/>
  <c r="L118" i="13"/>
  <c r="K118" i="13"/>
  <c r="I118" i="13"/>
  <c r="H118" i="13"/>
  <c r="L117" i="13"/>
  <c r="I117" i="13"/>
  <c r="J116" i="13"/>
  <c r="L116" i="13" s="1"/>
  <c r="M116" i="13" s="1"/>
  <c r="I116" i="13"/>
  <c r="K112" i="13"/>
  <c r="H112" i="13"/>
  <c r="K109" i="13"/>
  <c r="H109" i="13"/>
  <c r="L106" i="13"/>
  <c r="K106" i="13"/>
  <c r="I106" i="13"/>
  <c r="H106" i="13"/>
  <c r="L103" i="13"/>
  <c r="K103" i="13"/>
  <c r="I103" i="13"/>
  <c r="H103" i="13"/>
  <c r="K100" i="13"/>
  <c r="H100" i="13"/>
  <c r="K94" i="13"/>
  <c r="H94" i="13"/>
  <c r="L93" i="13"/>
  <c r="I93" i="13"/>
  <c r="I91" i="13"/>
  <c r="K88" i="13"/>
  <c r="L88" i="13" s="1"/>
  <c r="H88" i="13"/>
  <c r="I88" i="13" s="1"/>
  <c r="K85" i="13"/>
  <c r="I85" i="13"/>
  <c r="J85" i="13" s="1"/>
  <c r="H85" i="13"/>
  <c r="K82" i="13"/>
  <c r="L82" i="13" s="1"/>
  <c r="M82" i="13" s="1"/>
  <c r="I82" i="13"/>
  <c r="J82" i="13" s="1"/>
  <c r="H82" i="13"/>
  <c r="L81" i="13"/>
  <c r="I81" i="13"/>
  <c r="H79" i="13"/>
  <c r="K76" i="13"/>
  <c r="L76" i="13" s="1"/>
  <c r="H76" i="13"/>
  <c r="I76" i="13" s="1"/>
  <c r="L75" i="13"/>
  <c r="I75" i="13"/>
  <c r="K72" i="13"/>
  <c r="H72" i="13"/>
  <c r="I72" i="13" s="1"/>
  <c r="J72" i="13" s="1"/>
  <c r="L72" i="13" s="1"/>
  <c r="K69" i="13"/>
  <c r="L69" i="13" s="1"/>
  <c r="H69" i="13"/>
  <c r="I69" i="13" s="1"/>
  <c r="I68" i="13"/>
  <c r="J68" i="13" s="1"/>
  <c r="L68" i="13" s="1"/>
  <c r="M68" i="13" s="1"/>
  <c r="L66" i="13"/>
  <c r="I66" i="13"/>
  <c r="L65" i="13"/>
  <c r="I65" i="13"/>
  <c r="L64" i="13"/>
  <c r="I64" i="13"/>
  <c r="I63" i="13"/>
  <c r="I62" i="13"/>
  <c r="J62" i="13" s="1"/>
  <c r="K59" i="13"/>
  <c r="H59" i="13"/>
  <c r="M56" i="13"/>
  <c r="K56" i="13"/>
  <c r="J56" i="13"/>
  <c r="H56" i="13"/>
  <c r="K55" i="13"/>
  <c r="H55" i="13"/>
  <c r="K54" i="13"/>
  <c r="H54" i="13"/>
  <c r="K53" i="13"/>
  <c r="H53" i="13"/>
  <c r="K52" i="13"/>
  <c r="H52" i="13"/>
  <c r="K51" i="13"/>
  <c r="H51" i="13"/>
  <c r="K50" i="13"/>
  <c r="H50" i="13"/>
  <c r="J49" i="13"/>
  <c r="I48" i="13"/>
  <c r="J48" i="13" s="1"/>
  <c r="L48" i="13" s="1"/>
  <c r="J47" i="13"/>
  <c r="L47" i="13" s="1"/>
  <c r="I47" i="13"/>
  <c r="L43" i="13"/>
  <c r="K43" i="13"/>
  <c r="I43" i="13"/>
  <c r="H43" i="13"/>
  <c r="K40" i="13"/>
  <c r="H40" i="13"/>
  <c r="I40" i="13" s="1"/>
  <c r="J40" i="13" s="1"/>
  <c r="L40" i="13" s="1"/>
  <c r="L39" i="13"/>
  <c r="I39" i="13"/>
  <c r="L38" i="13"/>
  <c r="I38" i="13"/>
  <c r="L37" i="13"/>
  <c r="I37" i="13"/>
  <c r="J36" i="13" s="1"/>
  <c r="J35" i="13"/>
  <c r="K32" i="13"/>
  <c r="L32" i="13" s="1"/>
  <c r="H32" i="13"/>
  <c r="I32" i="13" s="1"/>
  <c r="J30" i="13" s="1"/>
  <c r="L30" i="13" s="1"/>
  <c r="L31" i="13"/>
  <c r="I31" i="13"/>
  <c r="I30" i="13"/>
  <c r="K27" i="13"/>
  <c r="I27" i="13"/>
  <c r="J27" i="13" s="1"/>
  <c r="H27" i="13"/>
  <c r="L24" i="13"/>
  <c r="I24" i="13"/>
  <c r="J23" i="13"/>
  <c r="I23" i="13"/>
  <c r="L22" i="13"/>
  <c r="I22" i="13"/>
  <c r="K19" i="13"/>
  <c r="H19" i="13"/>
  <c r="I19" i="13" s="1"/>
  <c r="J19" i="13" s="1"/>
  <c r="L19" i="13" s="1"/>
  <c r="K16" i="13"/>
  <c r="L16" i="13" s="1"/>
  <c r="H16" i="13"/>
  <c r="I16" i="13" s="1"/>
  <c r="K13" i="13"/>
  <c r="L13" i="13" s="1"/>
  <c r="H13" i="13"/>
  <c r="I13" i="13" s="1"/>
  <c r="I2" i="13" s="1"/>
  <c r="L10" i="13"/>
  <c r="I10" i="13"/>
  <c r="K7" i="13"/>
  <c r="I7" i="13"/>
  <c r="J7" i="13" s="1"/>
  <c r="J2" i="13" s="1"/>
  <c r="H7" i="13"/>
  <c r="L5" i="13"/>
  <c r="I5" i="13"/>
  <c r="J4" i="13"/>
  <c r="L27" i="13" l="1"/>
  <c r="M27" i="13" s="1"/>
  <c r="M72" i="13"/>
  <c r="L85" i="13"/>
  <c r="L7" i="13"/>
  <c r="M62" i="13"/>
  <c r="K63" i="5"/>
  <c r="K62" i="5"/>
  <c r="K60" i="5"/>
  <c r="K59" i="5"/>
  <c r="H63" i="5"/>
  <c r="H62" i="5"/>
  <c r="H61" i="5"/>
  <c r="H60" i="5"/>
  <c r="H59" i="5"/>
  <c r="I55" i="5"/>
  <c r="M2" i="13" l="1"/>
  <c r="L2" i="13"/>
  <c r="K61" i="5"/>
  <c r="H58" i="5"/>
  <c r="K58" i="5"/>
  <c r="K102" i="5"/>
  <c r="H102" i="5" l="1"/>
  <c r="H108" i="5" l="1"/>
  <c r="K108" i="5"/>
  <c r="D17" i="12" l="1"/>
  <c r="D16" i="12"/>
  <c r="D15" i="12"/>
  <c r="D12" i="12"/>
  <c r="D11" i="12"/>
  <c r="D9" i="12"/>
  <c r="D8" i="12"/>
  <c r="D7" i="12"/>
  <c r="D6" i="12" s="1"/>
  <c r="D5" i="12" s="1"/>
  <c r="D10" i="11" l="1"/>
  <c r="D6" i="11" s="1"/>
  <c r="D7" i="11"/>
  <c r="D17" i="11"/>
  <c r="D8" i="11" l="1"/>
  <c r="L133" i="5" l="1"/>
  <c r="L130" i="5"/>
  <c r="K126" i="5"/>
  <c r="L126" i="5" s="1"/>
  <c r="L125" i="5"/>
  <c r="K114" i="5"/>
  <c r="L114" i="5" s="1"/>
  <c r="K111" i="5"/>
  <c r="L111" i="5" s="1"/>
  <c r="L101" i="5"/>
  <c r="K96" i="5"/>
  <c r="L96" i="5" s="1"/>
  <c r="K93" i="5"/>
  <c r="K90" i="5"/>
  <c r="L89" i="5"/>
  <c r="K84" i="5"/>
  <c r="L84" i="5" s="1"/>
  <c r="L83" i="5"/>
  <c r="K80" i="5"/>
  <c r="K77" i="5"/>
  <c r="L77" i="5" s="1"/>
  <c r="M64" i="5"/>
  <c r="L74" i="5"/>
  <c r="L73" i="5"/>
  <c r="L72" i="5"/>
  <c r="K67" i="5"/>
  <c r="K64" i="5"/>
  <c r="L30" i="5"/>
  <c r="K51" i="5"/>
  <c r="L51" i="5" s="1"/>
  <c r="K48" i="5"/>
  <c r="L47" i="5"/>
  <c r="L46" i="5"/>
  <c r="L45" i="5"/>
  <c r="K40" i="5"/>
  <c r="L40" i="5" s="1"/>
  <c r="L39" i="5"/>
  <c r="K35" i="5"/>
  <c r="L32" i="5"/>
  <c r="K27" i="5"/>
  <c r="K24" i="5"/>
  <c r="L24" i="5" s="1"/>
  <c r="K21" i="5"/>
  <c r="L21" i="5" s="1"/>
  <c r="L18" i="5"/>
  <c r="K15" i="5"/>
  <c r="L13" i="5"/>
  <c r="H77" i="5" l="1"/>
  <c r="I13" i="5" l="1"/>
  <c r="J12" i="5"/>
  <c r="H15" i="5" l="1"/>
  <c r="I74" i="5" l="1"/>
  <c r="J70" i="5" s="1"/>
  <c r="I73" i="5" l="1"/>
  <c r="I72" i="5"/>
  <c r="I71" i="5"/>
  <c r="I70" i="5"/>
  <c r="M70" i="5" l="1"/>
  <c r="I132" i="5" l="1"/>
  <c r="I130" i="5"/>
  <c r="I129" i="5"/>
  <c r="H126" i="5"/>
  <c r="I126" i="5" s="1"/>
  <c r="I125" i="5"/>
  <c r="I124" i="5"/>
  <c r="H114" i="5"/>
  <c r="I114" i="5" s="1"/>
  <c r="H111" i="5"/>
  <c r="I111" i="5" s="1"/>
  <c r="H96" i="5"/>
  <c r="I96" i="5" s="1"/>
  <c r="H93" i="5"/>
  <c r="H90" i="5"/>
  <c r="I90" i="5" s="1"/>
  <c r="L90" i="5" s="1"/>
  <c r="M90" i="5" s="1"/>
  <c r="H84" i="5"/>
  <c r="I84" i="5" s="1"/>
  <c r="I83" i="5"/>
  <c r="H80" i="5"/>
  <c r="I80" i="5" s="1"/>
  <c r="I77" i="5"/>
  <c r="I76" i="5"/>
  <c r="H67" i="5"/>
  <c r="H64" i="5"/>
  <c r="J57" i="5"/>
  <c r="H51" i="5"/>
  <c r="I51" i="5" s="1"/>
  <c r="H48" i="5"/>
  <c r="I48" i="5" s="1"/>
  <c r="J44" i="5"/>
  <c r="J43" i="5"/>
  <c r="H40" i="5"/>
  <c r="I40" i="5" s="1"/>
  <c r="I39" i="5"/>
  <c r="I38" i="5"/>
  <c r="H35" i="5"/>
  <c r="I35" i="5" s="1"/>
  <c r="J35" i="5" s="1"/>
  <c r="L35" i="5" s="1"/>
  <c r="M35" i="5" s="1"/>
  <c r="I32" i="5"/>
  <c r="I31" i="5"/>
  <c r="I30" i="5"/>
  <c r="H27" i="5"/>
  <c r="I27" i="5" s="1"/>
  <c r="H24" i="5"/>
  <c r="I24" i="5" s="1"/>
  <c r="H21" i="5"/>
  <c r="I21" i="5" s="1"/>
  <c r="I18" i="5"/>
  <c r="I15" i="5"/>
  <c r="L93" i="5" l="1"/>
  <c r="J124" i="5"/>
  <c r="L124" i="5" s="1"/>
  <c r="M124" i="5" s="1"/>
  <c r="J132" i="5"/>
  <c r="L132" i="5" s="1"/>
  <c r="M132" i="5" s="1"/>
  <c r="J27" i="5"/>
  <c r="L27" i="5" s="1"/>
  <c r="J76" i="5"/>
  <c r="L76" i="5" s="1"/>
  <c r="M76" i="5" s="1"/>
  <c r="J64" i="5"/>
  <c r="J48" i="5"/>
  <c r="L48" i="5" s="1"/>
  <c r="J38" i="5"/>
  <c r="L38" i="5" s="1"/>
  <c r="J31" i="5"/>
  <c r="J15" i="5"/>
  <c r="L15" i="5" s="1"/>
  <c r="J80" i="5"/>
  <c r="L80" i="5" s="1"/>
  <c r="M80" i="5" s="1"/>
  <c r="M10" i="5" l="1"/>
  <c r="J6" i="5" s="1"/>
  <c r="K6" i="5" s="1"/>
  <c r="J10" i="5" l="1"/>
  <c r="H6" i="5" s="1"/>
  <c r="I56" i="5" s="1"/>
  <c r="L55" i="5"/>
  <c r="L10" i="5"/>
  <c r="J7" i="5" s="1"/>
  <c r="K7" i="5" s="1"/>
  <c r="I6" i="5" l="1"/>
  <c r="I10" i="5"/>
  <c r="H7" i="5" s="1"/>
  <c r="I7" i="5" s="1"/>
</calcChain>
</file>

<file path=xl/sharedStrings.xml><?xml version="1.0" encoding="utf-8"?>
<sst xmlns="http://schemas.openxmlformats.org/spreadsheetml/2006/main" count="954" uniqueCount="297">
  <si>
    <t>Tên tiêu chí</t>
  </si>
  <si>
    <t xml:space="preserve">Nội dung </t>
  </si>
  <si>
    <t>Yêu cầu</t>
  </si>
  <si>
    <t>Quy hoạch</t>
  </si>
  <si>
    <t>Đạt</t>
  </si>
  <si>
    <t>Giao thông</t>
  </si>
  <si>
    <t>≥70%</t>
  </si>
  <si>
    <t>≥90%</t>
  </si>
  <si>
    <t>Điện</t>
  </si>
  <si>
    <t>Thông tin và Truyền thông</t>
  </si>
  <si>
    <t>Nhà ở dân cư</t>
  </si>
  <si>
    <t>Thu nhập</t>
  </si>
  <si>
    <t>Hộ nghèo</t>
  </si>
  <si>
    <t xml:space="preserve">Lao động </t>
  </si>
  <si>
    <t>Tổ chức sản xuất</t>
  </si>
  <si>
    <t>Y tế</t>
  </si>
  <si>
    <t>≥95%</t>
  </si>
  <si>
    <t>≥50%</t>
  </si>
  <si>
    <t>≥80%</t>
  </si>
  <si>
    <t>≥85%</t>
  </si>
  <si>
    <t>Quốc phòng và An ninh</t>
  </si>
  <si>
    <t>Tiêu chí</t>
  </si>
  <si>
    <t>I. QUY HOẠCH</t>
  </si>
  <si>
    <t>II. HẠ TẦNG KINH TẾ - XÃ HỘI</t>
  </si>
  <si>
    <t>≥98%</t>
  </si>
  <si>
    <t>Cơ sở vật chất văn hoá</t>
  </si>
  <si>
    <t>Cơ sở hạ tầng thương mại nông thôn</t>
  </si>
  <si>
    <t xml:space="preserve">Xã có chợ nông thôn hoặc nơi mua bán, trao đổi hàng hóa </t>
  </si>
  <si>
    <t>Không còn</t>
  </si>
  <si>
    <t>III. KINH TẾ VÀ TỔ CHỨC SẢN XUẤT</t>
  </si>
  <si>
    <t>IV. VĂN HÓA - XÃ HỘI - MÔI TRƯỜNG</t>
  </si>
  <si>
    <t>Giáo dục và đào tạo</t>
  </si>
  <si>
    <t>≤19%</t>
  </si>
  <si>
    <t>Văn hoá</t>
  </si>
  <si>
    <t>Môi trường và an toàn thực phẩm</t>
  </si>
  <si>
    <t>≥30%</t>
  </si>
  <si>
    <t>V. HỆ THỐNG CHÍNH TRỊ</t>
  </si>
  <si>
    <t>Hệ thống chính trị và tiếp cận pháp luật</t>
  </si>
  <si>
    <t>Thu nhập bình quân đầu người khu vực nông thôn
(triệu đồng/người/năm)</t>
  </si>
  <si>
    <t>Biểu</t>
  </si>
  <si>
    <t>Xã đánh giá</t>
  </si>
  <si>
    <t>Thị xã đánh giá</t>
  </si>
  <si>
    <t>Chưa</t>
  </si>
  <si>
    <t>-Tỷ lệ</t>
  </si>
  <si>
    <t>Số km đường trục chính</t>
  </si>
  <si>
    <t>Tên dữ liệu</t>
  </si>
  <si>
    <t xml:space="preserve">2.1. </t>
  </si>
  <si>
    <t>Tỷ lệ đường xã được nhựa hóa hoặc bê tông hóa, 
đảm bảo ô tô đi lại thuận tiện quanh năm</t>
  </si>
  <si>
    <t>2.2.</t>
  </si>
  <si>
    <t xml:space="preserve"> Tỷ lệ đường ấp và đường liên ấp ít nhất được cứng hóa, đảm bảo ô tô đi lại thuận tiện quanh năm</t>
  </si>
  <si>
    <t>2.3.</t>
  </si>
  <si>
    <t xml:space="preserve"> Tỷ lệ đường ngõ, xóm sạch và đảm bảo đi lại thuận tiện quanh năm</t>
  </si>
  <si>
    <t xml:space="preserve">2.4. </t>
  </si>
  <si>
    <t>Tỷ lệ đường trục chính nội đồng đảm bảo vận chuyển hàng hóa thuận tiện quanh năm</t>
  </si>
  <si>
    <t xml:space="preserve">3.1. </t>
  </si>
  <si>
    <t>Tổng diện tích đất SXNN</t>
  </si>
  <si>
    <t xml:space="preserve">3.2. </t>
  </si>
  <si>
    <t xml:space="preserve">4.1. </t>
  </si>
  <si>
    <t>Hệ thống điện đạt chuẩn</t>
  </si>
  <si>
    <t xml:space="preserve">4.2. </t>
  </si>
  <si>
    <t xml:space="preserve">Tỷ lệ trường học các cấp (mầm non, tiểu học, THCS; hoặc trường phổ thông có nhiều cấp học có cấp học cao nhất là THCS) đạt tiêu chuẩn cơ sở vật chất theo quy định </t>
  </si>
  <si>
    <t xml:space="preserve">6.1. </t>
  </si>
  <si>
    <t xml:space="preserve">6.2. </t>
  </si>
  <si>
    <t>Xã có điểm vui chơi, giải trí và thể thao cho trẻ em và người cao tuổi theo quy định</t>
  </si>
  <si>
    <t xml:space="preserve">6.3. </t>
  </si>
  <si>
    <t>Tỷ lệ ấp có nhà văn hóa hoặc nơi sinh hoạt văn hóa, thể thao phục vụ cộng đồng</t>
  </si>
  <si>
    <t>Xã có nhà văn hóa hoặc hội trường đa năng và sân thể thao 
phục vụ sinh hoạt văn hóa, thể thao của toàn xã</t>
  </si>
  <si>
    <t>Tỷ lệ</t>
  </si>
  <si>
    <t>Tổng số ấp</t>
  </si>
  <si>
    <t xml:space="preserve">9.1. </t>
  </si>
  <si>
    <t>Nhà tạm, dột nát</t>
  </si>
  <si>
    <t xml:space="preserve">8.4. </t>
  </si>
  <si>
    <t xml:space="preserve">8.3. </t>
  </si>
  <si>
    <t>Xã có đài truyền thanh và hệ thống loa đến các ấp</t>
  </si>
  <si>
    <t xml:space="preserve">8.2. </t>
  </si>
  <si>
    <t>Xã có dịch vụ viễn thông, internet</t>
  </si>
  <si>
    <t xml:space="preserve">8.1. </t>
  </si>
  <si>
    <t>Xã có điểm phục vụ bưu chính</t>
  </si>
  <si>
    <t>- Tỷ lệ %</t>
  </si>
  <si>
    <t xml:space="preserve">9.2. </t>
  </si>
  <si>
    <t xml:space="preserve">Tỷ lệ hộ có nhà ở kiên cố hoặc bán kiên cố </t>
  </si>
  <si>
    <t>Số hộ có nhà ở đạt chuẩn</t>
  </si>
  <si>
    <t>Tổng số hộ dân trong xã</t>
  </si>
  <si>
    <t xml:space="preserve">Tổng số hộ dân trong xã </t>
  </si>
  <si>
    <t xml:space="preserve">12.1. </t>
  </si>
  <si>
    <t xml:space="preserve">12.2. </t>
  </si>
  <si>
    <t xml:space="preserve">13.1. </t>
  </si>
  <si>
    <t xml:space="preserve">13.2. </t>
  </si>
  <si>
    <t xml:space="preserve">13.3. </t>
  </si>
  <si>
    <t xml:space="preserve">13.4. </t>
  </si>
  <si>
    <t xml:space="preserve">13.5. </t>
  </si>
  <si>
    <t>Có tổ khuyến nông cộng đồng hoạt đồng hiệu quả</t>
  </si>
  <si>
    <t xml:space="preserve">14.1. </t>
  </si>
  <si>
    <t xml:space="preserve">14.2. </t>
  </si>
  <si>
    <t xml:space="preserve">15.1. </t>
  </si>
  <si>
    <t xml:space="preserve">15.2. </t>
  </si>
  <si>
    <t>Xã đạt tiêu chí quốc gia về y tế</t>
  </si>
  <si>
    <t>15.3.</t>
  </si>
  <si>
    <t xml:space="preserve">15.4. </t>
  </si>
  <si>
    <t>Tỷ lệ dân số có sổ khám chữa bệnh điện tử</t>
  </si>
  <si>
    <t>17.1.</t>
  </si>
  <si>
    <t>17.2.</t>
  </si>
  <si>
    <t>17.3.</t>
  </si>
  <si>
    <t>17.4.</t>
  </si>
  <si>
    <t>17.5.</t>
  </si>
  <si>
    <t xml:space="preserve">17.7. </t>
  </si>
  <si>
    <t>Tỷ lệ cơ sở chăn nuôi đảm bảo các quy định về vệ sinh thú y, chăn nuôi và bảo vệ môi trường</t>
  </si>
  <si>
    <t>Tổng số trẻ 5 tuổi</t>
  </si>
  <si>
    <t>Số ấp đạt chuẩn văn hóa</t>
  </si>
  <si>
    <t xml:space="preserve">18.1. </t>
  </si>
  <si>
    <t>Cán bộ, công chức xã đạt chuẩn</t>
  </si>
  <si>
    <t xml:space="preserve">18.2. </t>
  </si>
  <si>
    <t xml:space="preserve">18.3. </t>
  </si>
  <si>
    <t>Tổ chức chính trị - xã hội của xã được xếp loại chất lượng 
hoàn thành tốt nhiệm vụ trở lên</t>
  </si>
  <si>
    <t xml:space="preserve">18.4. </t>
  </si>
  <si>
    <t>Xã đạt chuẩn tiếp cận pháp luật theo quy định</t>
  </si>
  <si>
    <t xml:space="preserve">18.5. </t>
  </si>
  <si>
    <t xml:space="preserve">Đảm bảo bình đẳng giới và phòng chống bạo lực gia đình; phòng chống bạo lực trên cơ sở giới; phòng chống xâm hại trẻ em; bảo vệ và hỗ trợ những người dễ bị tổn thương trong gia đình và đời sống xã hội </t>
  </si>
  <si>
    <t>18.6.</t>
  </si>
  <si>
    <t xml:space="preserve">19.1. </t>
  </si>
  <si>
    <t>Xây dựng lực lượng dân quân “vững mạnh, rộng khắp” và hoàn thành các chỉ tiêu quân sự, quốc phòng</t>
  </si>
  <si>
    <t xml:space="preserve">19.2. </t>
  </si>
  <si>
    <t>Thống kê</t>
  </si>
  <si>
    <t>Xã tự đánh giá</t>
  </si>
  <si>
    <t>Thị xã thẩm tra</t>
  </si>
  <si>
    <t>Năm:</t>
  </si>
  <si>
    <t>Xã:</t>
  </si>
  <si>
    <t>Số tiêu chí</t>
  </si>
  <si>
    <t>Thị xã:
Cập nhật đến ngày:</t>
  </si>
  <si>
    <t>Số chỉ tiêu</t>
  </si>
  <si>
    <t xml:space="preserve">BỘ TIÊU CHÍ XÃ NÔNG THÔN MỚI GIAI ĐOẠN 2021-2025 </t>
  </si>
  <si>
    <t>Đảm bảo yêu cầu chủ động về phòng chống thiên tai theo phương châm 4 tại chỗ</t>
  </si>
  <si>
    <t xml:space="preserve">1.1. </t>
  </si>
  <si>
    <t>Có quy hoạch chung xây dựng xã  được phê duyệt phù hợp với định hướng phát triển kinh tế - xã hội của xã giai đoạn 2021-2025 (trong đó có  quy hoạch khu chức năng dịch vụ hỗ trợ phát triển kinh tế nông thôn) và được công bố công khai đúng thời hạn</t>
  </si>
  <si>
    <t xml:space="preserve">1.2. </t>
  </si>
  <si>
    <t>Ban hành quy định quản lý quy hoạch chung 
xây dựng xã và tổ chức thực hiện theo quy hoạch</t>
  </si>
  <si>
    <t>Xã có ứng dụng công nghệ thông tin trong công tác quản lý,  điều hành</t>
  </si>
  <si>
    <t>Xã có mô hình liên kết sản xuất gắn với tiêu thụ sản phẩm  chủ lực đảm bảo bền vững</t>
  </si>
  <si>
    <t>Thực hiện truy xuất nguồn gốc các sản phẩm chủ lực của xã gắn với xây dựng vùng nguyên liệu và được chứng nhận VietGap hoặc tương đương</t>
  </si>
  <si>
    <t>Có kế hoạch và triển khai kế hoạch bảo tồn, phát triển làng nghề, làng nghề truyền thống (nếu có) gắn với hạ tầng về bảo vệ môi trường</t>
  </si>
  <si>
    <t>Phổ cập giáo dục mầm non cho trẻ em 5 tuổi; phổ cập giáo dục tiểu học; phổ cập giáo dục trung học cơ sở; xóa mù chữ</t>
  </si>
  <si>
    <t>Tỷ lệ trẻ em dưới 5 tuổi bị suy dinh dưỡng thể thấp còi  (chiều cao theo tuổi)</t>
  </si>
  <si>
    <t xml:space="preserve">Tỷ lệ thôn, bản, ấp đạt tiêu chuẩn văn hoá theo quy định, có kế hoạch và thực hiện kế hoạch xây dựng nông thôn mới </t>
  </si>
  <si>
    <t>Tỷ lệ cơ sở sản xuất - kinh doanh, nuôi trồng thủy sản, làng nghề đảm bảo quy định về bảo vệ môi trường</t>
  </si>
  <si>
    <t>Đất cây xanh sử dụng công cộng tại điểm dân cư nông thôn (≥2m2/người)</t>
  </si>
  <si>
    <t>Tỷ lệ chất thải rắn sinh hoạt và chất thải rắn không nguy hại  trên địa bàn được thu gom, xử lý theo quy định</t>
  </si>
  <si>
    <t>Tỷ lệ bao gói thuốc bảo vệ thực vật sau sử dụng và chất thải  rắn y tế được thu gom, xử lý đáp ứng yêu cầu về bảo vệ môi trường</t>
  </si>
  <si>
    <t>Tỷ lệ hộ có nhà tiêu, nhà tắm, thiết bị chứa nước sinh hoạt  hợp vệ sinh và đảm bảo 3 sạch</t>
  </si>
  <si>
    <t>Tỷ lệ hộ gia đình và cơ sở sản xuất, kinh doanh thực phẩm tuân thủ các quy định về đảm bảo an toàn thực phẩm</t>
  </si>
  <si>
    <t>Tỷ lệ hộ gia đình thực hiện phân loại chất thải rắn 
tại nguồn </t>
  </si>
  <si>
    <t xml:space="preserve">Tỷ lệ chất thải nhựa phát sinh trên địa bàn được thu gom, tái sử dụng, tái chế, xử lý theo quy định </t>
  </si>
  <si>
    <r>
      <t>Thủy lợi</t>
    </r>
    <r>
      <rPr>
        <sz val="12"/>
        <color theme="1"/>
        <rFont val="Times New Roman"/>
        <family val="1"/>
      </rPr>
      <t xml:space="preserve"> </t>
    </r>
    <r>
      <rPr>
        <b/>
        <sz val="12"/>
        <color theme="1"/>
        <rFont val="Times New Roman"/>
        <family val="1"/>
      </rPr>
      <t xml:space="preserve">và phòng, chống thiên tai </t>
    </r>
  </si>
  <si>
    <r>
      <t>Trường học</t>
    </r>
    <r>
      <rPr>
        <b/>
        <strike/>
        <sz val="12"/>
        <color theme="1"/>
        <rFont val="Times New Roman"/>
        <family val="1"/>
      </rPr>
      <t xml:space="preserve"> </t>
    </r>
  </si>
  <si>
    <r>
      <t xml:space="preserve">Đảng bộ, chính quyền xã được xếp loại chất lượng </t>
    </r>
    <r>
      <rPr>
        <b/>
        <u/>
        <sz val="12"/>
        <color theme="1"/>
        <rFont val="Times New Roman"/>
        <family val="1"/>
      </rPr>
      <t>hoàn thành tốt</t>
    </r>
    <r>
      <rPr>
        <sz val="12"/>
        <color theme="1"/>
        <rFont val="Times New Roman"/>
        <family val="1"/>
      </rPr>
      <t xml:space="preserve"> nhiệm vụ trở lên</t>
    </r>
  </si>
  <si>
    <t>≥25%</t>
  </si>
  <si>
    <t>Tỷ lệ diện tích đất sản xuất nông nghiệp được tưới và tiêu nước chủ động</t>
  </si>
  <si>
    <t>Tỷ lệ hộ có đăng ký trực tiếp và được sử dụng điện  
thường xuyên, an toàn từ các nguồn</t>
  </si>
  <si>
    <t>Tỷ lệ lao động qua đào tạo</t>
  </si>
  <si>
    <t xml:space="preserve">Tỷ lệ lao động qua đào tạo có bằng cấp, chứng chỉ </t>
  </si>
  <si>
    <t>Xã có hợp tác xã hoạt động có hiệu quả và theo đúng quy định của Luật HTX</t>
  </si>
  <si>
    <t>Tỷ lệ học sinh tốt nghiệp trung học cơ sở được tiếp tục học trung học (phổ thông, giáo dục thường xuyên, trung cấp)</t>
  </si>
  <si>
    <t>Tỷ lệ người dân tham gia bảo hiểm y tế</t>
  </si>
  <si>
    <t>Tỷ lệ hộ được sử dụng nước sạch theo quy chuẩn</t>
  </si>
  <si>
    <t>≥90% </t>
  </si>
  <si>
    <t>Cảnh quan, không gian xanh - sạch - đẹp, an toàn; không để xảy ra tồn đọng nước thải sinh hoạt tại các khu dân cư tập trung</t>
  </si>
  <si>
    <t>Mai táng, hỏa táng phù hợp với quy định và theo quy hoạch</t>
  </si>
  <si>
    <t>17.10.</t>
  </si>
  <si>
    <t>Có kế hoạch và triển khai kế hoạch bồi dưỡng kiến thức về xây dựng nông thôn mới cho người dân, đào tạo nâng cao năng lực cộng đồng gắn với nâng cao hiệu quả hoạt động của Ban Phát triển ấp</t>
  </si>
  <si>
    <t>Không có hoạt động xâm phạm an ninh quốc gia; không có khiếu kiện đông người kéo dài trái pháp luật; không có công dân cư trú trên địa bàn phạm tội đặc biệt nghiêm trọng hoặc phạm các tội về xâm hại trẻ em; tội phạm và tệ nạn xã hội (ma túy, trộm cắp, cờ bạc,…) và tai nạn giao thông, cháy, nổ được kiềm chế, giảm so với năm trước; có một trong các mô hình (phòng, chống tội phạm, tệ nạn xã hội; bảo đảm trật tự an toàn giao thông; phòng cháy, chữa cháy) gắn với phong trào toàn dân bảo vệ an ninh Tổ quốc hoạt động thường xuyên, hiệu quả.</t>
  </si>
  <si>
    <t>≥50% </t>
  </si>
  <si>
    <t>Tân Thạnh</t>
  </si>
  <si>
    <t>KẾT QUẢ THỰC HIỆN BỘ TIÊU CHÍ XÃ NÔNG THÔN MỚI CỦA XÃ TÂN THẠNH THỊ XÃ TÂN CHÂU TỈNH AN GIANG</t>
  </si>
  <si>
    <t>Biểu 5</t>
  </si>
  <si>
    <t>STT</t>
  </si>
  <si>
    <t>Nội dung chỉ tiêu</t>
  </si>
  <si>
    <t>TỔNG SỐ</t>
  </si>
  <si>
    <t>I</t>
  </si>
  <si>
    <t>NGÂN SÁCH TRUNG ƯƠNG</t>
  </si>
  <si>
    <t>Đầu tư phát triển</t>
  </si>
  <si>
    <t>II</t>
  </si>
  <si>
    <t>NGÂN SÁCH ĐỊA PHƯƠNG</t>
  </si>
  <si>
    <t>Tỉnh</t>
  </si>
  <si>
    <t>Xã</t>
  </si>
  <si>
    <t>III</t>
  </si>
  <si>
    <t>VỐN LỒNG GHÉP</t>
  </si>
  <si>
    <t>IV</t>
  </si>
  <si>
    <t>VỐN TÍN DỤNG</t>
  </si>
  <si>
    <t>V</t>
  </si>
  <si>
    <t>VỐN DOANH NGHIỆP</t>
  </si>
  <si>
    <t>VI</t>
  </si>
  <si>
    <t>HUY ĐỘNG TỪ NGƯỜI DÂN VÀ CỘNG ĐỒNG</t>
  </si>
  <si>
    <t>Tiền mặt</t>
  </si>
  <si>
    <t>Ngày công và hiện vật quy đổi</t>
  </si>
  <si>
    <t>≥75%</t>
  </si>
  <si>
    <t>99,77%</t>
  </si>
  <si>
    <t>&lt; 4%</t>
  </si>
  <si>
    <t>Tỷ lệ nghèo đa chiều giai đoạn 2021-2025</t>
  </si>
  <si>
    <t>Giảm trừ 38 hộ không khả năng lao động</t>
  </si>
  <si>
    <t>≥56</t>
  </si>
  <si>
    <t>Năm 2023</t>
  </si>
  <si>
    <t>Thị xã</t>
  </si>
  <si>
    <t>TỔNG HỢP KẾT QUẢ HUY ĐỘNG NGUỒN LỰC  THỰC HIỆN CHƯƠNG TRÌNH 
NĂM 2023</t>
  </si>
  <si>
    <t>Kế hoạch năm 2023</t>
  </si>
  <si>
    <t>Kết quả huy động
đến cuối năm 2023</t>
  </si>
  <si>
    <t>Kế hoạch năm 2024</t>
  </si>
  <si>
    <t xml:space="preserve">Sự nghiệp kinh tế </t>
  </si>
  <si>
    <t>Đat</t>
  </si>
  <si>
    <t>kinh phí quy hoạch 300.000.000</t>
  </si>
  <si>
    <t>Tổng số hộ tham gia mạng lưới thu gom</t>
  </si>
  <si>
    <t>Tổng số hiện có trên địa bàn</t>
  </si>
  <si>
    <t>Số hộ thực hiện phân loại CTR tại nguồn</t>
  </si>
  <si>
    <t>Quy hoạch chung xây dựng xã</t>
  </si>
  <si>
    <t>Ban hành quy định quản lý quy hoạch</t>
  </si>
  <si>
    <t>Số km đường xã được
 nhựa hoá/ bê tông hoá</t>
  </si>
  <si>
    <t>Tổng Số km xã</t>
  </si>
  <si>
    <t>Số km đường ấp và đường
 liên ấp ít nhất được cứng hoá</t>
  </si>
  <si>
    <t>Số km đường trục ấp, liên ấp</t>
  </si>
  <si>
    <t>Số km đường ngõ, xóm 
( đường dân sinh)</t>
  </si>
  <si>
    <t xml:space="preserve">Tổng số km đường ngõ, xóm 
</t>
  </si>
  <si>
    <t>Số km đường trục chính nội
 đồng đảm bảo vận chuyển hàng hoá</t>
  </si>
  <si>
    <t>Diện tích đất nông nghiệp được tưới và tiêu nước chủ động</t>
  </si>
  <si>
    <t xml:space="preserve">Phòng chống thiên tai </t>
  </si>
  <si>
    <t xml:space="preserve">Số hộ có đăng ký và được sử dụng điện </t>
  </si>
  <si>
    <t>Tổng số hộ dân của xã</t>
  </si>
  <si>
    <t>Số trường học đạt chuẩn</t>
  </si>
  <si>
    <t>Tổng số trường của xã</t>
  </si>
  <si>
    <t xml:space="preserve"> Nhà văn hóa xã</t>
  </si>
  <si>
    <t>Điểm vui chơi, giải trí người già và trẻ em</t>
  </si>
  <si>
    <t>Tổng số ấp của xã</t>
  </si>
  <si>
    <t>Điểm phục vụ bưu chính xã</t>
  </si>
  <si>
    <t>Dịch vụ viễn thông, internet</t>
  </si>
  <si>
    <t xml:space="preserve">Đài truyền thanh </t>
  </si>
  <si>
    <t>Ứng dụng công nghệ thông tin</t>
  </si>
  <si>
    <t>Số hộ còn Nhà tạm, dột nát</t>
  </si>
  <si>
    <t>Thu nhập năm 2023</t>
  </si>
  <si>
    <t>Thu nhập năm 2022</t>
  </si>
  <si>
    <t>≥53</t>
  </si>
  <si>
    <t>Số hộ nghèo đa chiều</t>
  </si>
  <si>
    <t>Tỷ lệ hộ nghèo đa chiều</t>
  </si>
  <si>
    <t>Tỷ lệ  nghèo đa chiều</t>
  </si>
  <si>
    <t>Tỷ lệ  hộ cận nghèo đa chiều</t>
  </si>
  <si>
    <t>Số  hộ cận nghèo đa chiều</t>
  </si>
  <si>
    <t>Lực lượng lao động</t>
  </si>
  <si>
    <t xml:space="preserve">Số lao động qua đào tạo </t>
  </si>
  <si>
    <t>Số lao động qua đào tạo có
 bằng cấp chứng chỉ</t>
  </si>
  <si>
    <t>Hợp tác xã</t>
  </si>
  <si>
    <t>Mô hình liên kết sản xuất</t>
  </si>
  <si>
    <t>Thực hiện truy xuất nguồn gốc</t>
  </si>
  <si>
    <t>Kế hoạch phát triển làng nghề</t>
  </si>
  <si>
    <t>Tổ khuyến nông cộng đồng</t>
  </si>
  <si>
    <t xml:space="preserve">Phổ cập giáo dục, xoá mù chữ </t>
  </si>
  <si>
    <t>Số HS của xã đã tốt nghiệp
 THCS được tiếp tục học</t>
  </si>
  <si>
    <t>Tổng số Hs đã tốt nghiệp THCS</t>
  </si>
  <si>
    <t>Tổng số có thẻ BHYT</t>
  </si>
  <si>
    <t>Tổng sốnhân khẩu thục tế thường trú của xã</t>
  </si>
  <si>
    <t>Số trẻ dưới 5 tuổi 
suy dinh dưỡng thể thấp còi</t>
  </si>
  <si>
    <t>Số dân có sổ khám chữa bệnh điện tử</t>
  </si>
  <si>
    <t>Tổng số của xã</t>
  </si>
  <si>
    <t>Số hộ sử dụng nước sạch đáp
 ứng quy chuẩn từ các nguồn</t>
  </si>
  <si>
    <t>Tổng số hộ trên địa bàn  xã</t>
  </si>
  <si>
    <t>Số cơ sở sản xuất - kinh doanh, nuôi trồng thủy sản, làng nghề đảm bảo quy định về bảo vệ môi trường</t>
  </si>
  <si>
    <t>Tổng số cơ sở sản xuất - kinh doanh, nuôi trồng thủy sản, làng nghề trên địa bàn xã</t>
  </si>
  <si>
    <t>Cảnh quan môi trường</t>
  </si>
  <si>
    <t xml:space="preserve">Đất cây xanh sử dụng công cộng </t>
  </si>
  <si>
    <t>913,18</t>
  </si>
  <si>
    <t xml:space="preserve"> Bao gói thuốc bảo vệ thực vật  và chất thải  rắn y tế được thu gom, xử lý </t>
  </si>
  <si>
    <t>Số hộ có nhà tiêu, nhà tắm, 
thiết bị chứa nước sinh hoạt  
hợp vệ sinh và đảm bảo 3 sạch</t>
  </si>
  <si>
    <t>Tổng số hộ trên địa bàn xã</t>
  </si>
  <si>
    <t>Số cơ sở chăn nuôi đảm bảo vệ sinh thú yvà bảo vệ môi trường</t>
  </si>
  <si>
    <t>Tổng sốcơ sở chăn nuôi trên địa bàn xã</t>
  </si>
  <si>
    <t>Số hộ gia đình và cơ sở sản xuất, kinh doanh thực phẩm tuân thủ các quy định về đảm bảo an toàn thực phẩm</t>
  </si>
  <si>
    <t>Tổng số hộ gia đình và cơ sở sản xuất, kinh doanh thực phẩm của xã</t>
  </si>
  <si>
    <t>Khối lượng rác thải nhựa được phân loại</t>
  </si>
  <si>
    <t>Khối lượng rác thải nhựa phát sinh</t>
  </si>
  <si>
    <t xml:space="preserve">Đảng bộ, chính quyền  hoàn thành tốt nhiệm vụ </t>
  </si>
  <si>
    <t>Số tổ chức CT-XH của xã hoàn thành tốt nhiện vụ trở lên</t>
  </si>
  <si>
    <t>Tổng số tổ chức chính trị - xã hội của xã</t>
  </si>
  <si>
    <t>Tiếp cận pháp luật</t>
  </si>
  <si>
    <t xml:space="preserve"> Bình đẳng giới và phòng chống bạo lực</t>
  </si>
  <si>
    <t xml:space="preserve">Bồi dưỡng kiến thức về xây dựng nông thôn mới </t>
  </si>
  <si>
    <t xml:space="preserve">Xây dựng lực lượng dân quân </t>
  </si>
  <si>
    <t>Xã an toàn về ANTT</t>
  </si>
  <si>
    <t>Số ấp có nơi sinh hoạt văn hóa thể thao</t>
  </si>
  <si>
    <t>Xã có hợp tác xã hoạt động có hiệu quả và theo đúng quy định của Luật HTX hoặc xã có tổ hợp tác hoạt động hiệu quả, theo đúng quy định của pháp luật và có hợp đồng hợp tác, tiêu thụ sản phẩm chủ lực của địa phương.</t>
  </si>
  <si>
    <t>Vắng chủ 100</t>
  </si>
  <si>
    <t>Tân Châu
I/2024</t>
  </si>
  <si>
    <t>Thu nhập năm 2024</t>
  </si>
  <si>
    <t>≥59</t>
  </si>
  <si>
    <t>Đơn vị tính</t>
  </si>
  <si>
    <t>Số km đường xã được nhựa hoá/ bê tông hoá</t>
  </si>
  <si>
    <t>Số km đường ấp và đường liên ấp ít nhất được cứng hoá</t>
  </si>
  <si>
    <t>Số km đường ngõ, xóm ( đường dân sinh)</t>
  </si>
  <si>
    <t>Số km đường trục chính nội đồng đảm bảo vận chuyển hàng hoá</t>
  </si>
  <si>
    <t>Xã có nhà văn hóa hoặc hội trường đa năng và sân thể thao phục vụ sinh hoạt văn hóa, thể thao của toàn xã</t>
  </si>
  <si>
    <t>Năm 2024</t>
  </si>
  <si>
    <t>Tổng số cơ sở chăn nuôi trên địa bàn xã</t>
  </si>
  <si>
    <t xml:space="preserve">Thị xã đánh giá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</si>
</sst>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00"/>
    <numFmt numFmtId="165" formatCode="_(* #,##0_);_(* \(#,##0\);_(* &quot;-&quot;??_);_(@_)"/>
    <numFmt numFmtId="166" formatCode="#,##0.0"/>
    <numFmt numFmtId="167" formatCode="0_);[Red]\(0\)"/>
  </numFmts>
  <fonts count="24" x14ac:knownFonts="1">
    <font>
      <sz val="11"/>
      <color theme="1"/>
      <name val="Calibri"/>
      <family val="2"/>
      <scheme val="minor"/>
    </font>
    <font>
      <u/>
      <sz val="11"/>
      <color theme="10"/>
      <name val="Calibri"/>
      <family val="2"/>
      <scheme val="minor"/>
    </font>
    <font>
      <b/>
      <sz val="14"/>
      <color theme="1"/>
      <name val="Times New Roman"/>
      <family val="1"/>
    </font>
    <font>
      <sz val="14"/>
      <color theme="1"/>
      <name val="Times New Roman"/>
      <family val="1"/>
    </font>
    <font>
      <sz val="13"/>
      <name val="Times New Roman"/>
      <family val="1"/>
    </font>
    <font>
      <b/>
      <i/>
      <sz val="14"/>
      <color theme="1"/>
      <name val="Times New Roman"/>
      <family val="1"/>
    </font>
    <font>
      <sz val="12"/>
      <color theme="1"/>
      <name val="Times New Roman"/>
      <family val="1"/>
    </font>
    <font>
      <b/>
      <sz val="12"/>
      <color theme="1"/>
      <name val="Times New Roman"/>
      <family val="1"/>
    </font>
    <font>
      <b/>
      <u/>
      <sz val="12"/>
      <color theme="1"/>
      <name val="Times New Roman"/>
      <family val="1"/>
    </font>
    <font>
      <sz val="11"/>
      <color theme="1"/>
      <name val="Calibri"/>
      <family val="2"/>
      <scheme val="minor"/>
    </font>
    <font>
      <b/>
      <sz val="13"/>
      <name val="Times New Roman"/>
      <family val="1"/>
    </font>
    <font>
      <b/>
      <sz val="12"/>
      <name val="Times New Roman"/>
      <family val="1"/>
    </font>
    <font>
      <b/>
      <strike/>
      <sz val="12"/>
      <color theme="1"/>
      <name val="Times New Roman"/>
      <family val="1"/>
    </font>
    <font>
      <b/>
      <sz val="12"/>
      <color indexed="8"/>
      <name val="Times New Roman"/>
      <family val="1"/>
    </font>
    <font>
      <sz val="11"/>
      <color indexed="8"/>
      <name val="Times New Roman"/>
      <family val="1"/>
    </font>
    <font>
      <sz val="8"/>
      <color indexed="8"/>
      <name val="Times New Roman"/>
      <family val="1"/>
    </font>
    <font>
      <b/>
      <sz val="13"/>
      <color indexed="8"/>
      <name val="Times New Roman"/>
      <family val="1"/>
    </font>
    <font>
      <sz val="11"/>
      <color theme="1"/>
      <name val="Arial"/>
      <family val="2"/>
    </font>
    <font>
      <sz val="12"/>
      <color indexed="8"/>
      <name val="Times New Roman"/>
      <family val="1"/>
    </font>
    <font>
      <sz val="12"/>
      <name val="Times New Roman"/>
      <family val="1"/>
    </font>
    <font>
      <sz val="11"/>
      <name val="Calibri"/>
      <family val="2"/>
      <scheme val="minor"/>
    </font>
    <font>
      <sz val="12"/>
      <color rgb="FFFF0000"/>
      <name val="Times New Roman"/>
      <family val="1"/>
    </font>
    <font>
      <sz val="11"/>
      <color theme="1"/>
      <name val="Times New Roman"/>
      <family val="1"/>
    </font>
    <font>
      <b/>
      <sz val="11"/>
      <color theme="1"/>
      <name val="Times New Roman"/>
      <family val="1"/>
    </font>
  </fonts>
  <fills count="4">
    <fill>
      <patternFill patternType="none"/>
    </fill>
    <fill>
      <patternFill patternType="gray125"/>
    </fill>
    <fill>
      <patternFill patternType="solid">
        <fgColor theme="4" tint="0.59999389629810485"/>
        <bgColor indexed="64"/>
      </patternFill>
    </fill>
    <fill>
      <patternFill patternType="solid">
        <fgColor theme="7"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indexed="64"/>
      </top>
      <bottom style="thin">
        <color auto="1"/>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bottom/>
      <diagonal/>
    </border>
    <border>
      <left/>
      <right/>
      <top style="thin">
        <color indexed="64"/>
      </top>
      <bottom style="thin">
        <color indexed="64"/>
      </bottom>
      <diagonal/>
    </border>
    <border>
      <left style="thin">
        <color auto="1"/>
      </left>
      <right style="thin">
        <color auto="1"/>
      </right>
      <top style="thin">
        <color auto="1"/>
      </top>
      <bottom style="hair">
        <color indexed="64"/>
      </bottom>
      <diagonal/>
    </border>
    <border>
      <left style="thin">
        <color auto="1"/>
      </left>
      <right style="thin">
        <color auto="1"/>
      </right>
      <top style="hair">
        <color auto="1"/>
      </top>
      <bottom/>
      <diagonal/>
    </border>
    <border>
      <left style="thin">
        <color indexed="64"/>
      </left>
      <right style="thin">
        <color indexed="64"/>
      </right>
      <top/>
      <bottom style="hair">
        <color indexed="64"/>
      </bottom>
      <diagonal/>
    </border>
  </borders>
  <cellStyleXfs count="5">
    <xf numFmtId="0" fontId="0" fillId="0" borderId="0"/>
    <xf numFmtId="0" fontId="1" fillId="0" borderId="0" applyNumberForma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17" fillId="0" borderId="0"/>
  </cellStyleXfs>
  <cellXfs count="261">
    <xf numFmtId="0" fontId="0" fillId="0" borderId="0" xfId="0"/>
    <xf numFmtId="0" fontId="3" fillId="0" borderId="0" xfId="0" applyFont="1"/>
    <xf numFmtId="0" fontId="0" fillId="0" borderId="0" xfId="0" applyAlignment="1">
      <alignment wrapText="1"/>
    </xf>
    <xf numFmtId="0" fontId="0" fillId="2" borderId="0" xfId="0" applyFill="1"/>
    <xf numFmtId="0" fontId="3" fillId="0" borderId="0" xfId="0" applyFont="1" applyFill="1" applyAlignment="1">
      <alignment horizontal="center"/>
    </xf>
    <xf numFmtId="0" fontId="10" fillId="0" borderId="1" xfId="0" applyFont="1" applyFill="1" applyBorder="1" applyAlignment="1">
      <alignment horizontal="center" vertical="center"/>
    </xf>
    <xf numFmtId="0" fontId="11" fillId="0" borderId="0" xfId="0" applyFont="1" applyFill="1" applyBorder="1" applyAlignment="1">
      <alignment vertical="center"/>
    </xf>
    <xf numFmtId="165" fontId="4" fillId="0" borderId="0" xfId="0" quotePrefix="1" applyNumberFormat="1" applyFont="1" applyFill="1" applyBorder="1" applyAlignment="1">
      <alignment horizontal="center" vertical="center"/>
    </xf>
    <xf numFmtId="165" fontId="4" fillId="0" borderId="1" xfId="0" applyNumberFormat="1" applyFont="1" applyFill="1" applyBorder="1" applyAlignment="1">
      <alignment horizontal="center" vertical="center"/>
    </xf>
    <xf numFmtId="9" fontId="6" fillId="0" borderId="1" xfId="3" applyFont="1" applyFill="1" applyBorder="1" applyAlignment="1">
      <alignment horizontal="center" vertical="center"/>
    </xf>
    <xf numFmtId="0" fontId="6" fillId="0" borderId="4" xfId="0" applyFont="1" applyFill="1" applyBorder="1" applyAlignment="1">
      <alignment vertical="center"/>
    </xf>
    <xf numFmtId="0" fontId="6" fillId="0" borderId="5" xfId="0" applyFont="1" applyFill="1" applyBorder="1" applyAlignment="1">
      <alignment vertical="center"/>
    </xf>
    <xf numFmtId="0" fontId="0" fillId="0" borderId="0" xfId="0" applyAlignment="1">
      <alignment vertical="center"/>
    </xf>
    <xf numFmtId="0" fontId="3" fillId="0" borderId="0" xfId="0" applyFont="1" applyAlignment="1">
      <alignment vertical="center"/>
    </xf>
    <xf numFmtId="0" fontId="3" fillId="3" borderId="0" xfId="0" applyFont="1" applyFill="1" applyAlignment="1">
      <alignment horizontal="center"/>
    </xf>
    <xf numFmtId="0" fontId="6" fillId="0" borderId="1" xfId="0" applyFont="1" applyFill="1" applyBorder="1" applyAlignment="1">
      <alignment vertical="center"/>
    </xf>
    <xf numFmtId="0" fontId="10" fillId="0" borderId="0" xfId="0" applyFont="1" applyFill="1" applyAlignment="1">
      <alignment horizontal="center" vertical="center" wrapText="1"/>
    </xf>
    <xf numFmtId="0" fontId="10" fillId="0" borderId="0" xfId="0" applyFont="1" applyFill="1" applyAlignment="1">
      <alignment horizontal="center" vertical="center"/>
    </xf>
    <xf numFmtId="0" fontId="11" fillId="0" borderId="0" xfId="0" applyFont="1" applyFill="1"/>
    <xf numFmtId="0" fontId="11" fillId="0" borderId="0" xfId="0" applyFont="1" applyFill="1" applyAlignment="1">
      <alignment vertical="center"/>
    </xf>
    <xf numFmtId="0" fontId="10" fillId="0" borderId="0" xfId="0" applyFont="1" applyFill="1" applyAlignment="1">
      <alignment horizontal="right" vertical="center"/>
    </xf>
    <xf numFmtId="0" fontId="10" fillId="0" borderId="0" xfId="0" applyFont="1" applyFill="1" applyAlignment="1">
      <alignment horizontal="left" vertical="center"/>
    </xf>
    <xf numFmtId="0" fontId="11" fillId="0" borderId="0" xfId="0" applyFont="1" applyFill="1" applyBorder="1"/>
    <xf numFmtId="165" fontId="10" fillId="0" borderId="1" xfId="0" applyNumberFormat="1" applyFont="1" applyFill="1" applyBorder="1" applyAlignment="1">
      <alignment horizontal="center" vertical="center"/>
    </xf>
    <xf numFmtId="165" fontId="4" fillId="0" borderId="1" xfId="0" quotePrefix="1" applyNumberFormat="1" applyFont="1" applyFill="1" applyBorder="1" applyAlignment="1">
      <alignment horizontal="center" vertical="center"/>
    </xf>
    <xf numFmtId="0" fontId="10" fillId="0" borderId="0" xfId="0" applyFont="1" applyFill="1" applyAlignment="1">
      <alignment horizontal="right" vertical="center" wrapText="1"/>
    </xf>
    <xf numFmtId="0" fontId="10" fillId="0" borderId="0" xfId="0" applyFont="1" applyFill="1" applyAlignment="1">
      <alignment horizontal="left" vertical="center" wrapText="1"/>
    </xf>
    <xf numFmtId="0" fontId="3" fillId="0" borderId="0" xfId="0" applyFont="1" applyFill="1"/>
    <xf numFmtId="0" fontId="3" fillId="0" borderId="0" xfId="0" applyFont="1" applyFill="1" applyAlignment="1">
      <alignment wrapText="1"/>
    </xf>
    <xf numFmtId="0" fontId="3" fillId="0" borderId="0" xfId="0" applyFont="1" applyFill="1" applyAlignment="1">
      <alignment vertical="center"/>
    </xf>
    <xf numFmtId="0" fontId="0" fillId="0" borderId="0" xfId="0" applyFill="1" applyAlignment="1">
      <alignment wrapText="1"/>
    </xf>
    <xf numFmtId="0" fontId="7" fillId="0" borderId="4" xfId="0" applyFont="1" applyFill="1" applyBorder="1" applyAlignment="1">
      <alignment vertical="center" wrapText="1"/>
    </xf>
    <xf numFmtId="0" fontId="7" fillId="0" borderId="15" xfId="0" applyFont="1" applyFill="1" applyBorder="1" applyAlignment="1">
      <alignment vertical="center" wrapText="1"/>
    </xf>
    <xf numFmtId="0" fontId="0" fillId="0" borderId="0" xfId="0" applyFill="1" applyAlignment="1">
      <alignment vertical="center"/>
    </xf>
    <xf numFmtId="0" fontId="0" fillId="0" borderId="0" xfId="0" applyFill="1"/>
    <xf numFmtId="0" fontId="6" fillId="0" borderId="5" xfId="0" applyFont="1" applyFill="1" applyBorder="1" applyAlignment="1">
      <alignment vertical="center" wrapText="1"/>
    </xf>
    <xf numFmtId="0" fontId="6" fillId="0" borderId="1" xfId="0" applyFont="1" applyFill="1" applyBorder="1" applyAlignment="1">
      <alignment horizontal="justify" vertical="center"/>
    </xf>
    <xf numFmtId="0" fontId="6" fillId="0" borderId="1" xfId="0" quotePrefix="1" applyFont="1" applyFill="1" applyBorder="1" applyAlignment="1">
      <alignment horizontal="justify" vertical="center"/>
    </xf>
    <xf numFmtId="9" fontId="6" fillId="0" borderId="1" xfId="0" applyNumberFormat="1" applyFont="1" applyFill="1" applyBorder="1" applyAlignment="1">
      <alignment horizontal="center" vertical="center"/>
    </xf>
    <xf numFmtId="0" fontId="6" fillId="0" borderId="1" xfId="0" applyFont="1" applyFill="1" applyBorder="1"/>
    <xf numFmtId="0" fontId="5" fillId="0" borderId="0" xfId="0" applyFont="1" applyFill="1"/>
    <xf numFmtId="0" fontId="6" fillId="0" borderId="4" xfId="0" applyFont="1" applyFill="1" applyBorder="1" applyAlignment="1">
      <alignment horizontal="center" vertical="center"/>
    </xf>
    <xf numFmtId="0" fontId="6" fillId="0" borderId="1" xfId="0" applyFont="1" applyFill="1" applyBorder="1" applyAlignment="1">
      <alignment vertical="center" wrapText="1"/>
    </xf>
    <xf numFmtId="0" fontId="6" fillId="0" borderId="4" xfId="0" applyFont="1" applyFill="1" applyBorder="1" applyAlignment="1">
      <alignment vertical="center" wrapText="1"/>
    </xf>
    <xf numFmtId="0" fontId="6" fillId="0" borderId="0" xfId="0" applyFont="1" applyFill="1"/>
    <xf numFmtId="0" fontId="6" fillId="0" borderId="5" xfId="0" applyFont="1" applyFill="1" applyBorder="1" applyAlignment="1">
      <alignment horizontal="left" vertical="center" wrapText="1"/>
    </xf>
    <xf numFmtId="0" fontId="6" fillId="0" borderId="5" xfId="0" applyFont="1" applyFill="1" applyBorder="1" applyAlignment="1">
      <alignment horizontal="left" vertical="center"/>
    </xf>
    <xf numFmtId="0" fontId="6" fillId="0" borderId="9" xfId="0" applyFont="1" applyFill="1" applyBorder="1" applyAlignment="1">
      <alignment vertical="center" wrapText="1"/>
    </xf>
    <xf numFmtId="0" fontId="6" fillId="0" borderId="5" xfId="0" applyFont="1" applyFill="1" applyBorder="1" applyAlignment="1">
      <alignment horizontal="center" vertical="center"/>
    </xf>
    <xf numFmtId="43" fontId="6" fillId="0" borderId="1" xfId="2"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0" fillId="0" borderId="0" xfId="0" applyFont="1" applyFill="1" applyAlignment="1">
      <alignment vertical="center" wrapText="1"/>
    </xf>
    <xf numFmtId="0" fontId="0" fillId="0" borderId="0" xfId="0" applyFont="1" applyFill="1" applyAlignment="1">
      <alignment vertical="center"/>
    </xf>
    <xf numFmtId="0" fontId="6" fillId="0" borderId="1" xfId="1" applyFont="1" applyFill="1" applyBorder="1" applyAlignment="1">
      <alignment horizontal="center" vertical="center"/>
    </xf>
    <xf numFmtId="0" fontId="6" fillId="0" borderId="5" xfId="1" applyFont="1" applyFill="1" applyBorder="1" applyAlignment="1">
      <alignment vertical="center" wrapText="1"/>
    </xf>
    <xf numFmtId="0" fontId="6" fillId="0" borderId="1" xfId="1" applyFont="1" applyFill="1" applyBorder="1" applyAlignment="1">
      <alignment horizontal="justify"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10" fontId="7" fillId="0" borderId="1" xfId="3" applyNumberFormat="1" applyFont="1" applyFill="1" applyBorder="1" applyAlignment="1">
      <alignment horizontal="center" vertical="center"/>
    </xf>
    <xf numFmtId="164" fontId="6" fillId="0" borderId="1" xfId="2" applyNumberFormat="1" applyFont="1" applyFill="1" applyBorder="1" applyAlignment="1">
      <alignment horizontal="center" vertical="center"/>
    </xf>
    <xf numFmtId="0" fontId="6" fillId="0" borderId="16" xfId="0" quotePrefix="1" applyFont="1" applyFill="1" applyBorder="1" applyAlignment="1">
      <alignment horizontal="left" vertical="center"/>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3" fontId="6" fillId="0" borderId="1" xfId="2" applyNumberFormat="1" applyFont="1" applyFill="1" applyBorder="1" applyAlignment="1">
      <alignment horizontal="center" vertical="center"/>
    </xf>
    <xf numFmtId="0" fontId="6" fillId="0" borderId="3" xfId="0" quotePrefix="1" applyFont="1" applyFill="1" applyBorder="1" applyAlignment="1">
      <alignment horizontal="left" vertical="center"/>
    </xf>
    <xf numFmtId="43" fontId="6" fillId="0" borderId="1" xfId="2" applyFont="1" applyFill="1" applyBorder="1" applyAlignment="1">
      <alignment horizontal="center" vertical="center" wrapText="1"/>
    </xf>
    <xf numFmtId="0" fontId="13" fillId="0" borderId="0" xfId="0" applyFont="1" applyAlignment="1">
      <alignment horizontal="left" vertical="center"/>
    </xf>
    <xf numFmtId="0" fontId="14" fillId="0" borderId="0" xfId="0" applyFont="1"/>
    <xf numFmtId="0" fontId="15" fillId="0" borderId="0" xfId="0" applyFont="1" applyAlignment="1">
      <alignment wrapText="1"/>
    </xf>
    <xf numFmtId="0" fontId="13" fillId="0" borderId="1" xfId="4" applyFont="1" applyBorder="1" applyAlignment="1">
      <alignment horizontal="center" vertical="center" wrapText="1"/>
    </xf>
    <xf numFmtId="3" fontId="13" fillId="0" borderId="1" xfId="4" applyNumberFormat="1" applyFont="1" applyBorder="1" applyAlignment="1">
      <alignment horizontal="center" vertical="center" wrapText="1"/>
    </xf>
    <xf numFmtId="3" fontId="18" fillId="0" borderId="1" xfId="0" applyNumberFormat="1" applyFont="1" applyBorder="1" applyAlignment="1">
      <alignment wrapText="1"/>
    </xf>
    <xf numFmtId="0" fontId="13" fillId="0" borderId="1" xfId="4" applyFont="1" applyBorder="1" applyAlignment="1">
      <alignment vertical="center" wrapText="1"/>
    </xf>
    <xf numFmtId="3" fontId="13" fillId="0" borderId="1" xfId="4" applyNumberFormat="1" applyFont="1" applyBorder="1" applyAlignment="1">
      <alignment vertical="center" wrapText="1"/>
    </xf>
    <xf numFmtId="0" fontId="18" fillId="0" borderId="1" xfId="4" applyFont="1" applyBorder="1" applyAlignment="1">
      <alignment horizontal="center" vertical="center" wrapText="1"/>
    </xf>
    <xf numFmtId="0" fontId="18" fillId="0" borderId="1" xfId="4" applyFont="1" applyBorder="1" applyAlignment="1">
      <alignment horizontal="left" vertical="center" wrapText="1"/>
    </xf>
    <xf numFmtId="3" fontId="18" fillId="0" borderId="1" xfId="4" applyNumberFormat="1" applyFont="1" applyBorder="1" applyAlignment="1">
      <alignment horizontal="left" vertical="center" wrapText="1"/>
    </xf>
    <xf numFmtId="0" fontId="13" fillId="0" borderId="1" xfId="4" applyFont="1" applyBorder="1" applyAlignment="1">
      <alignment horizontal="left" vertical="center" wrapText="1"/>
    </xf>
    <xf numFmtId="3" fontId="13" fillId="0" borderId="1" xfId="4" applyNumberFormat="1" applyFont="1" applyBorder="1" applyAlignment="1">
      <alignment horizontal="left" vertical="center" wrapText="1"/>
    </xf>
    <xf numFmtId="9" fontId="19" fillId="0" borderId="1" xfId="3" applyFont="1" applyFill="1" applyBorder="1" applyAlignment="1">
      <alignment horizontal="center" vertical="center"/>
    </xf>
    <xf numFmtId="4" fontId="19" fillId="0" borderId="1" xfId="3" applyNumberFormat="1" applyFont="1" applyFill="1" applyBorder="1" applyAlignment="1">
      <alignment horizontal="center" vertical="center"/>
    </xf>
    <xf numFmtId="0" fontId="19" fillId="0" borderId="1" xfId="0" applyFont="1" applyFill="1" applyBorder="1" applyAlignment="1">
      <alignment horizontal="center" vertical="center"/>
    </xf>
    <xf numFmtId="1" fontId="6" fillId="0" borderId="1" xfId="2" applyNumberFormat="1" applyFont="1" applyFill="1" applyBorder="1" applyAlignment="1">
      <alignment horizontal="center" vertical="center"/>
    </xf>
    <xf numFmtId="9" fontId="7" fillId="0" borderId="1" xfId="3" applyNumberFormat="1" applyFont="1" applyFill="1" applyBorder="1" applyAlignment="1">
      <alignment horizontal="center" vertical="center"/>
    </xf>
    <xf numFmtId="0" fontId="19" fillId="0" borderId="16" xfId="0" quotePrefix="1" applyFont="1" applyFill="1" applyBorder="1" applyAlignment="1">
      <alignment horizontal="left" vertical="center"/>
    </xf>
    <xf numFmtId="9" fontId="19" fillId="0" borderId="1" xfId="0" applyNumberFormat="1" applyFont="1" applyFill="1" applyBorder="1" applyAlignment="1">
      <alignment horizontal="center" vertical="center"/>
    </xf>
    <xf numFmtId="9" fontId="11" fillId="0" borderId="1" xfId="3" applyNumberFormat="1" applyFont="1" applyFill="1" applyBorder="1" applyAlignment="1">
      <alignment horizontal="center" vertical="center"/>
    </xf>
    <xf numFmtId="0" fontId="20" fillId="0" borderId="0" xfId="0" applyFont="1" applyFill="1" applyAlignment="1">
      <alignment vertical="center"/>
    </xf>
    <xf numFmtId="0" fontId="20" fillId="0" borderId="0" xfId="0" applyFont="1" applyFill="1"/>
    <xf numFmtId="0" fontId="19" fillId="0" borderId="7" xfId="0" applyFont="1" applyFill="1" applyBorder="1" applyAlignment="1">
      <alignment horizontal="left" vertical="center"/>
    </xf>
    <xf numFmtId="1" fontId="19" fillId="0" borderId="1" xfId="2" applyNumberFormat="1" applyFont="1" applyFill="1" applyBorder="1" applyAlignment="1">
      <alignment horizontal="center" vertical="center"/>
    </xf>
    <xf numFmtId="0" fontId="19" fillId="0" borderId="8" xfId="0" applyFont="1" applyFill="1" applyBorder="1" applyAlignment="1">
      <alignment horizontal="left" vertical="center"/>
    </xf>
    <xf numFmtId="0" fontId="6" fillId="0" borderId="1" xfId="0" applyNumberFormat="1" applyFont="1" applyFill="1" applyBorder="1" applyAlignment="1">
      <alignment horizontal="center" vertical="center"/>
    </xf>
    <xf numFmtId="166" fontId="6" fillId="0" borderId="1" xfId="0" applyNumberFormat="1" applyFont="1" applyFill="1" applyBorder="1" applyAlignment="1">
      <alignment horizontal="center" vertical="center"/>
    </xf>
    <xf numFmtId="167" fontId="6" fillId="0" borderId="1" xfId="2" applyNumberFormat="1" applyFont="1" applyFill="1" applyBorder="1" applyAlignment="1">
      <alignment horizontal="center" vertical="center"/>
    </xf>
    <xf numFmtId="0" fontId="21" fillId="0" borderId="1" xfId="0" applyFont="1" applyFill="1" applyBorder="1" applyAlignment="1">
      <alignment horizontal="center" vertical="center"/>
    </xf>
    <xf numFmtId="0" fontId="6" fillId="0" borderId="1" xfId="0" applyFont="1" applyFill="1" applyBorder="1" applyAlignment="1">
      <alignment horizontal="center" vertical="center"/>
    </xf>
    <xf numFmtId="43" fontId="6" fillId="0" borderId="1" xfId="2" applyFont="1" applyFill="1" applyBorder="1" applyAlignment="1">
      <alignment horizontal="center" vertical="center"/>
    </xf>
    <xf numFmtId="37" fontId="13" fillId="0" borderId="1" xfId="0" applyNumberFormat="1" applyFont="1" applyBorder="1" applyAlignment="1">
      <alignment horizontal="right" vertical="center" wrapText="1"/>
    </xf>
    <xf numFmtId="37" fontId="18" fillId="0" borderId="1" xfId="0" applyNumberFormat="1" applyFont="1" applyBorder="1" applyAlignment="1">
      <alignment horizontal="right" vertical="center" wrapText="1"/>
    </xf>
    <xf numFmtId="37" fontId="18" fillId="0" borderId="1" xfId="0" applyNumberFormat="1" applyFont="1" applyBorder="1" applyAlignment="1">
      <alignment horizontal="center" vertical="center" wrapText="1"/>
    </xf>
    <xf numFmtId="37" fontId="18" fillId="0" borderId="1" xfId="0" applyNumberFormat="1" applyFont="1" applyBorder="1"/>
    <xf numFmtId="0" fontId="21" fillId="0" borderId="2" xfId="0" applyFont="1" applyFill="1" applyBorder="1" applyAlignment="1">
      <alignment horizontal="center" vertical="center"/>
    </xf>
    <xf numFmtId="164" fontId="21" fillId="0" borderId="1" xfId="2" applyNumberFormat="1" applyFont="1" applyFill="1" applyBorder="1" applyAlignment="1">
      <alignment horizontal="center" vertical="center"/>
    </xf>
    <xf numFmtId="43" fontId="21" fillId="0" borderId="1" xfId="2" applyFont="1" applyFill="1" applyBorder="1" applyAlignment="1">
      <alignment horizontal="center" vertical="center"/>
    </xf>
    <xf numFmtId="37" fontId="19" fillId="0" borderId="1" xfId="0" applyNumberFormat="1" applyFont="1" applyBorder="1" applyAlignment="1">
      <alignment horizontal="right" vertical="center" wrapText="1"/>
    </xf>
    <xf numFmtId="0" fontId="14" fillId="0" borderId="1" xfId="0" applyFont="1" applyBorder="1"/>
    <xf numFmtId="3" fontId="19" fillId="0" borderId="1" xfId="0" applyNumberFormat="1" applyFont="1" applyBorder="1" applyAlignment="1">
      <alignment wrapText="1"/>
    </xf>
    <xf numFmtId="3" fontId="14" fillId="0" borderId="0" xfId="0" applyNumberFormat="1" applyFont="1"/>
    <xf numFmtId="37" fontId="19" fillId="0" borderId="1" xfId="0" applyNumberFormat="1" applyFont="1" applyBorder="1" applyAlignment="1">
      <alignment horizontal="center" vertical="center" wrapText="1"/>
    </xf>
    <xf numFmtId="37" fontId="19" fillId="0" borderId="1" xfId="0" applyNumberFormat="1" applyFont="1" applyBorder="1"/>
    <xf numFmtId="3" fontId="21" fillId="0" borderId="1" xfId="0" applyNumberFormat="1" applyFont="1" applyBorder="1" applyAlignment="1">
      <alignment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22" fillId="0" borderId="16" xfId="0" applyFont="1" applyBorder="1" applyAlignment="1">
      <alignment vertical="center"/>
    </xf>
    <xf numFmtId="0" fontId="22" fillId="0" borderId="7" xfId="0" applyFont="1" applyBorder="1" applyAlignment="1">
      <alignment vertical="center" wrapText="1"/>
    </xf>
    <xf numFmtId="0" fontId="6" fillId="0" borderId="17" xfId="0" applyFont="1" applyFill="1" applyBorder="1" applyAlignment="1">
      <alignment horizontal="left" vertical="center" wrapText="1"/>
    </xf>
    <xf numFmtId="43" fontId="6" fillId="0" borderId="6" xfId="2" applyFont="1" applyFill="1" applyBorder="1" applyAlignment="1">
      <alignment horizontal="center" vertical="center"/>
    </xf>
    <xf numFmtId="2" fontId="6" fillId="0" borderId="1" xfId="2" applyNumberFormat="1" applyFont="1" applyFill="1" applyBorder="1" applyAlignment="1">
      <alignment horizontal="center" vertical="center"/>
    </xf>
    <xf numFmtId="9" fontId="6" fillId="0" borderId="1" xfId="0" applyNumberFormat="1" applyFont="1" applyFill="1" applyBorder="1" applyAlignment="1">
      <alignment horizontal="right" vertical="center"/>
    </xf>
    <xf numFmtId="10" fontId="23" fillId="0" borderId="16" xfId="3" applyNumberFormat="1" applyFont="1" applyFill="1" applyBorder="1" applyAlignment="1">
      <alignment vertical="center"/>
    </xf>
    <xf numFmtId="10" fontId="22" fillId="0" borderId="18" xfId="3" applyNumberFormat="1" applyFont="1" applyFill="1" applyBorder="1" applyAlignment="1">
      <alignment vertical="center"/>
    </xf>
    <xf numFmtId="1" fontId="22" fillId="0" borderId="7" xfId="0" applyNumberFormat="1" applyFont="1" applyFill="1" applyBorder="1" applyAlignment="1">
      <alignment vertical="center"/>
    </xf>
    <xf numFmtId="0" fontId="22" fillId="0" borderId="8" xfId="0" applyNumberFormat="1" applyFont="1" applyFill="1" applyBorder="1" applyAlignment="1">
      <alignment vertical="center"/>
    </xf>
    <xf numFmtId="10" fontId="23" fillId="0" borderId="2" xfId="3" applyNumberFormat="1" applyFont="1" applyFill="1" applyBorder="1" applyAlignment="1">
      <alignment vertical="center"/>
    </xf>
    <xf numFmtId="0" fontId="22" fillId="0" borderId="1" xfId="0" applyNumberFormat="1" applyFont="1" applyFill="1" applyBorder="1" applyAlignment="1">
      <alignment vertical="center"/>
    </xf>
    <xf numFmtId="0" fontId="22" fillId="0" borderId="1" xfId="0" applyNumberFormat="1" applyFont="1" applyFill="1" applyBorder="1" applyAlignment="1">
      <alignment horizontal="right" vertical="center"/>
    </xf>
    <xf numFmtId="43" fontId="6" fillId="0" borderId="2" xfId="2" applyFont="1" applyFill="1" applyBorder="1" applyAlignment="1">
      <alignment horizontal="center" vertical="center"/>
    </xf>
    <xf numFmtId="43" fontId="6" fillId="0" borderId="14" xfId="2" applyFont="1" applyFill="1" applyBorder="1" applyAlignment="1">
      <alignment horizontal="center" vertical="center"/>
    </xf>
    <xf numFmtId="43" fontId="6" fillId="0" borderId="3" xfId="2"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19" fillId="0" borderId="2" xfId="0" applyFont="1" applyFill="1" applyBorder="1" applyAlignment="1">
      <alignment horizontal="center" vertical="center"/>
    </xf>
    <xf numFmtId="0" fontId="21"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3" xfId="0" applyFont="1" applyFill="1" applyBorder="1" applyAlignment="1">
      <alignment horizontal="left" vertical="center" wrapText="1"/>
    </xf>
    <xf numFmtId="43" fontId="6" fillId="0" borderId="1" xfId="2"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43" fontId="6" fillId="0" borderId="1" xfId="2" applyFont="1" applyFill="1" applyBorder="1" applyAlignment="1">
      <alignment horizontal="center" vertical="center"/>
    </xf>
    <xf numFmtId="0" fontId="6" fillId="0" borderId="1" xfId="0" applyFont="1" applyFill="1" applyBorder="1" applyAlignment="1">
      <alignment horizontal="left" vertical="center"/>
    </xf>
    <xf numFmtId="0" fontId="21" fillId="0" borderId="5" xfId="0" applyFont="1" applyFill="1" applyBorder="1" applyAlignment="1">
      <alignment vertical="center" wrapText="1"/>
    </xf>
    <xf numFmtId="10" fontId="23" fillId="0" borderId="1" xfId="3" applyNumberFormat="1" applyFont="1" applyFill="1" applyBorder="1" applyAlignment="1">
      <alignment vertical="center"/>
    </xf>
    <xf numFmtId="10" fontId="22" fillId="0" borderId="1" xfId="3" applyNumberFormat="1" applyFont="1" applyFill="1" applyBorder="1" applyAlignment="1">
      <alignment vertical="center"/>
    </xf>
    <xf numFmtId="1" fontId="22" fillId="0" borderId="1" xfId="0" applyNumberFormat="1" applyFont="1" applyFill="1" applyBorder="1" applyAlignment="1">
      <alignment vertical="center"/>
    </xf>
    <xf numFmtId="43" fontId="6" fillId="0" borderId="2" xfId="2" applyFont="1" applyFill="1" applyBorder="1" applyAlignment="1">
      <alignment vertical="center"/>
    </xf>
    <xf numFmtId="43" fontId="6" fillId="0" borderId="1" xfId="2" applyFont="1" applyFill="1" applyBorder="1" applyAlignment="1">
      <alignment vertical="center"/>
    </xf>
    <xf numFmtId="0" fontId="6" fillId="0" borderId="1" xfId="0" quotePrefix="1" applyFont="1" applyFill="1" applyBorder="1" applyAlignment="1">
      <alignment horizontal="left" vertical="center"/>
    </xf>
    <xf numFmtId="0" fontId="19" fillId="0" borderId="1" xfId="0" quotePrefix="1" applyFont="1" applyFill="1" applyBorder="1" applyAlignment="1">
      <alignment horizontal="left" vertical="center"/>
    </xf>
    <xf numFmtId="0" fontId="19" fillId="0" borderId="1" xfId="0" applyFont="1" applyFill="1" applyBorder="1" applyAlignment="1">
      <alignment horizontal="left" vertical="center"/>
    </xf>
    <xf numFmtId="0" fontId="22" fillId="0" borderId="1" xfId="0" applyFont="1" applyBorder="1" applyAlignment="1">
      <alignment vertical="center"/>
    </xf>
    <xf numFmtId="0" fontId="22" fillId="0" borderId="1" xfId="0" applyFont="1" applyBorder="1" applyAlignment="1">
      <alignment vertical="center" wrapText="1"/>
    </xf>
    <xf numFmtId="43" fontId="6" fillId="0" borderId="1" xfId="2" applyFont="1" applyFill="1" applyBorder="1" applyAlignment="1">
      <alignment horizontal="center" vertical="center"/>
    </xf>
    <xf numFmtId="43" fontId="6" fillId="0" borderId="2" xfId="2" applyFont="1" applyFill="1" applyBorder="1" applyAlignment="1">
      <alignment horizontal="center" vertical="center"/>
    </xf>
    <xf numFmtId="43" fontId="6" fillId="0" borderId="14" xfId="2" applyFont="1" applyFill="1" applyBorder="1" applyAlignment="1">
      <alignment horizontal="center" vertical="center"/>
    </xf>
    <xf numFmtId="43" fontId="6" fillId="0" borderId="3" xfId="2"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xf>
    <xf numFmtId="0" fontId="7" fillId="0" borderId="4" xfId="0" applyFont="1" applyFill="1" applyBorder="1" applyAlignment="1">
      <alignment horizontal="left" vertical="center"/>
    </xf>
    <xf numFmtId="0" fontId="7" fillId="0" borderId="15" xfId="0" applyFont="1" applyFill="1" applyBorder="1" applyAlignment="1">
      <alignment horizontal="left" vertical="center"/>
    </xf>
    <xf numFmtId="0" fontId="7" fillId="0" borderId="5" xfId="0" applyFont="1" applyFill="1" applyBorder="1" applyAlignment="1">
      <alignment horizontal="left" vertical="center"/>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left" vertical="center" wrapText="1"/>
    </xf>
    <xf numFmtId="9" fontId="6" fillId="0" borderId="2" xfId="3" applyFont="1" applyFill="1" applyBorder="1" applyAlignment="1">
      <alignment horizontal="center" vertical="center"/>
    </xf>
    <xf numFmtId="9" fontId="6" fillId="0" borderId="14" xfId="3" applyFont="1" applyFill="1" applyBorder="1" applyAlignment="1">
      <alignment horizontal="center" vertical="center"/>
    </xf>
    <xf numFmtId="9" fontId="6" fillId="0" borderId="3" xfId="3" applyFont="1" applyFill="1" applyBorder="1" applyAlignment="1">
      <alignment horizontal="center" vertical="center"/>
    </xf>
    <xf numFmtId="0" fontId="6" fillId="0" borderId="14"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3" xfId="0" applyFont="1" applyFill="1" applyBorder="1" applyAlignment="1">
      <alignment horizontal="center" vertical="center"/>
    </xf>
    <xf numFmtId="0" fontId="2" fillId="0" borderId="0" xfId="0" applyFont="1" applyFill="1" applyAlignment="1">
      <alignment horizontal="center"/>
    </xf>
    <xf numFmtId="0" fontId="11" fillId="0" borderId="11"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5" xfId="0" applyFont="1" applyFill="1" applyBorder="1" applyAlignment="1">
      <alignment horizontal="center" vertical="center" wrapText="1"/>
    </xf>
    <xf numFmtId="9" fontId="21" fillId="0" borderId="2" xfId="3" applyFont="1" applyFill="1" applyBorder="1" applyAlignment="1">
      <alignment horizontal="center" vertical="center"/>
    </xf>
    <xf numFmtId="9" fontId="21" fillId="0" borderId="14" xfId="3" applyFont="1" applyFill="1" applyBorder="1" applyAlignment="1">
      <alignment horizontal="center" vertical="center"/>
    </xf>
    <xf numFmtId="9" fontId="21" fillId="0" borderId="3" xfId="3" applyFont="1" applyFill="1" applyBorder="1" applyAlignment="1">
      <alignment horizontal="center" vertical="center"/>
    </xf>
    <xf numFmtId="0" fontId="6" fillId="0" borderId="2" xfId="0" applyFont="1" applyFill="1" applyBorder="1" applyAlignment="1">
      <alignment horizontal="left" vertical="center" wrapText="1"/>
    </xf>
    <xf numFmtId="0" fontId="6" fillId="0" borderId="14" xfId="0" applyFont="1" applyFill="1" applyBorder="1" applyAlignment="1">
      <alignment horizontal="left" vertical="center"/>
    </xf>
    <xf numFmtId="0" fontId="6" fillId="0" borderId="3" xfId="0" applyFont="1" applyFill="1" applyBorder="1" applyAlignment="1">
      <alignment horizontal="left" vertical="center"/>
    </xf>
    <xf numFmtId="0" fontId="6" fillId="0" borderId="14" xfId="0" applyFont="1" applyFill="1" applyBorder="1" applyAlignment="1">
      <alignment horizontal="left" vertical="center" wrapText="1"/>
    </xf>
    <xf numFmtId="0" fontId="6" fillId="0" borderId="3" xfId="0" applyFont="1" applyFill="1" applyBorder="1" applyAlignment="1">
      <alignment horizontal="left" vertical="center" wrapText="1"/>
    </xf>
    <xf numFmtId="9" fontId="6" fillId="0" borderId="2" xfId="0" applyNumberFormat="1" applyFont="1" applyFill="1" applyBorder="1" applyAlignment="1">
      <alignment horizontal="center" vertical="center"/>
    </xf>
    <xf numFmtId="9" fontId="6" fillId="0" borderId="14" xfId="0" applyNumberFormat="1" applyFont="1" applyFill="1" applyBorder="1" applyAlignment="1">
      <alignment horizontal="center" vertical="center"/>
    </xf>
    <xf numFmtId="9" fontId="6" fillId="0" borderId="3" xfId="0" applyNumberFormat="1" applyFont="1" applyFill="1" applyBorder="1" applyAlignment="1">
      <alignment horizontal="center" vertical="center"/>
    </xf>
    <xf numFmtId="0" fontId="6" fillId="0" borderId="1" xfId="0" applyFont="1" applyFill="1" applyBorder="1" applyAlignment="1">
      <alignment horizontal="left" vertical="center"/>
    </xf>
    <xf numFmtId="43" fontId="21" fillId="0" borderId="1" xfId="2" applyFont="1" applyFill="1" applyBorder="1" applyAlignment="1">
      <alignment horizontal="center" vertical="center"/>
    </xf>
    <xf numFmtId="0" fontId="7"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6" xfId="0" applyFont="1" applyFill="1" applyBorder="1" applyAlignment="1">
      <alignment horizontal="left"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Fill="1" applyBorder="1" applyAlignment="1">
      <alignment horizontal="left" vertical="center" wrapText="1"/>
    </xf>
    <xf numFmtId="43" fontId="19" fillId="0" borderId="1" xfId="2" applyFont="1" applyFill="1" applyBorder="1" applyAlignment="1">
      <alignment horizontal="center" vertical="center"/>
    </xf>
    <xf numFmtId="0" fontId="21" fillId="0" borderId="1" xfId="0" applyFont="1" applyFill="1" applyBorder="1" applyAlignment="1">
      <alignment horizontal="center" vertical="center" wrapText="1"/>
    </xf>
    <xf numFmtId="0" fontId="6" fillId="0" borderId="1" xfId="1" applyFont="1" applyFill="1" applyBorder="1" applyAlignment="1">
      <alignment horizontal="center" vertical="center"/>
    </xf>
    <xf numFmtId="0" fontId="6" fillId="0" borderId="1" xfId="1" applyFont="1" applyFill="1" applyBorder="1" applyAlignment="1">
      <alignment horizontal="left" vertical="center" wrapText="1"/>
    </xf>
    <xf numFmtId="0" fontId="19"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43" fontId="21" fillId="0" borderId="1" xfId="2" applyFont="1" applyFill="1" applyBorder="1" applyAlignment="1">
      <alignment horizontal="center" vertical="center" wrapText="1"/>
    </xf>
    <xf numFmtId="0" fontId="13" fillId="0" borderId="0" xfId="0" applyFont="1" applyAlignment="1">
      <alignment horizontal="left" vertical="center"/>
    </xf>
    <xf numFmtId="0" fontId="1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wrapText="1"/>
    </xf>
    <xf numFmtId="43" fontId="21" fillId="0" borderId="2" xfId="2" applyFont="1" applyFill="1" applyBorder="1" applyAlignment="1">
      <alignment horizontal="center" vertical="center"/>
    </xf>
    <xf numFmtId="43" fontId="21" fillId="0" borderId="14" xfId="2" applyFont="1" applyFill="1" applyBorder="1" applyAlignment="1">
      <alignment horizontal="center" vertical="center"/>
    </xf>
    <xf numFmtId="43" fontId="21" fillId="0" borderId="3" xfId="2" applyFont="1" applyFill="1" applyBorder="1" applyAlignment="1">
      <alignment horizontal="center" vertical="center"/>
    </xf>
    <xf numFmtId="0" fontId="11" fillId="0" borderId="2"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2"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9" fillId="0" borderId="3" xfId="0" applyFont="1" applyFill="1" applyBorder="1" applyAlignment="1">
      <alignment horizontal="left" vertical="center" wrapText="1"/>
    </xf>
    <xf numFmtId="43" fontId="19" fillId="0" borderId="2" xfId="2" applyFont="1" applyFill="1" applyBorder="1" applyAlignment="1">
      <alignment horizontal="center" vertical="center"/>
    </xf>
    <xf numFmtId="43" fontId="19" fillId="0" borderId="14" xfId="2" applyFont="1" applyFill="1" applyBorder="1" applyAlignment="1">
      <alignment horizontal="center" vertical="center"/>
    </xf>
    <xf numFmtId="43" fontId="19" fillId="0" borderId="3" xfId="2"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6" fillId="0" borderId="2" xfId="1" applyFont="1" applyFill="1" applyBorder="1" applyAlignment="1">
      <alignment horizontal="center" vertical="center"/>
    </xf>
    <xf numFmtId="0" fontId="6" fillId="0" borderId="14"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2" xfId="1" applyFont="1" applyFill="1" applyBorder="1" applyAlignment="1">
      <alignment horizontal="left" vertical="center" wrapText="1"/>
    </xf>
    <xf numFmtId="0" fontId="6" fillId="0" borderId="14" xfId="1" applyFont="1" applyFill="1" applyBorder="1" applyAlignment="1">
      <alignment horizontal="left" vertical="center" wrapText="1"/>
    </xf>
    <xf numFmtId="0" fontId="6" fillId="0" borderId="3" xfId="1" applyFont="1" applyFill="1" applyBorder="1" applyAlignment="1">
      <alignment horizontal="left" vertical="center" wrapText="1"/>
    </xf>
    <xf numFmtId="0" fontId="19" fillId="0" borderId="2"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3" xfId="0" applyFont="1" applyFill="1" applyBorder="1" applyAlignment="1">
      <alignment horizontal="center" vertical="center" wrapText="1"/>
    </xf>
  </cellXfs>
  <cellStyles count="5">
    <cellStyle name="Comma" xfId="2" builtinId="3"/>
    <cellStyle name="Hyperlink" xfId="1" builtinId="8"/>
    <cellStyle name="Normal" xfId="0" builtinId="0"/>
    <cellStyle name="Normal 2" xfId="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ownloads\3.2.BIEU%20PHU%20LU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TC"/>
      <sheetName val="foxz"/>
      <sheetName val="foxz_2"/>
      <sheetName val="foxz_3"/>
      <sheetName val="foxz_4"/>
      <sheetName val="foxz_5"/>
      <sheetName val="foxz_6"/>
      <sheetName val="foxz_7"/>
      <sheetName val="foxz_8"/>
      <sheetName val="foxz_9"/>
      <sheetName val="foxz_10"/>
      <sheetName val="foxz_11"/>
      <sheetName val="foxz_12"/>
      <sheetName val="foxz_13"/>
      <sheetName val="foxz_14"/>
      <sheetName val="NLXA"/>
      <sheetName val="XLXA"/>
      <sheetName val="CNX"/>
      <sheetName val="CNH"/>
    </sheetNames>
    <sheetDataSet>
      <sheetData sheetId="0" refreshError="1">
        <row r="5">
          <cell r="C5">
            <v>1</v>
          </cell>
          <cell r="E5" t="str">
            <v>Quy hoạch</v>
          </cell>
          <cell r="F5" t="str">
            <v>Quy hoạch</v>
          </cell>
        </row>
        <row r="6">
          <cell r="C6" t="str">
            <v>1.1</v>
          </cell>
          <cell r="E6" t="str">
            <v>Quy hoạch chung xây dựng xã</v>
          </cell>
          <cell r="F6" t="str">
            <v>Có quy hoạch chung xây dựng xã được phê duyệt phù hợp với định hướng phát triển kinh tế - xã hội của xã giai đoạn 2021 – 2025 (có quy hoạch khu chức năng dịch vụ hỗ trợ phát triển kinh tế nông thôn) và được công bố công khai đúng thời hạn.</v>
          </cell>
          <cell r="G6" t="str">
            <v>Đạt/Chưa</v>
          </cell>
          <cell r="H6" t="str">
            <v>Đạt</v>
          </cell>
          <cell r="I6" t="str">
            <v>Đạt</v>
          </cell>
          <cell r="J6" t="str">
            <v>SXD</v>
          </cell>
          <cell r="N6" t="str">
            <v>Đạt/Chưa</v>
          </cell>
        </row>
        <row r="7">
          <cell r="C7" t="str">
            <v>1.2</v>
          </cell>
          <cell r="E7" t="str">
            <v>Ban hành quy định quản lý quy hoạc chung</v>
          </cell>
          <cell r="F7" t="str">
            <v>Ban hành quy định quản lý theo đồ án quy hoạch chung xây dựng xã và tổ chức thực hiện theo quy hoạch</v>
          </cell>
          <cell r="G7" t="str">
            <v>Đạt/Chưa</v>
          </cell>
          <cell r="H7" t="str">
            <v>Đạt</v>
          </cell>
          <cell r="I7" t="str">
            <v>Đạt</v>
          </cell>
          <cell r="J7" t="str">
            <v>SXD</v>
          </cell>
          <cell r="N7" t="str">
            <v>Đạt/Chưa</v>
          </cell>
        </row>
        <row r="8">
          <cell r="C8">
            <v>2</v>
          </cell>
          <cell r="E8" t="str">
            <v>Giao thông</v>
          </cell>
          <cell r="F8" t="str">
            <v>Giao thông</v>
          </cell>
          <cell r="J8" t="str">
            <v>SGTVT</v>
          </cell>
        </row>
        <row r="9">
          <cell r="C9" t="str">
            <v>2.1</v>
          </cell>
          <cell r="E9" t="str">
            <v>Tỷ lệ đường xã</v>
          </cell>
          <cell r="F9" t="str">
            <v>Tỷ lệ đường xã được nhựa hóa hoặc bê tông hóa, đảm bảo ô tô đi lại thuận tiện quanh năm</v>
          </cell>
          <cell r="G9" t="str">
            <v>%</v>
          </cell>
          <cell r="H9" t="str">
            <v>100%</v>
          </cell>
          <cell r="I9">
            <v>1</v>
          </cell>
          <cell r="J9" t="str">
            <v>SGTVT</v>
          </cell>
          <cell r="L9" t="str">
            <v xml:space="preserve">Số km đường xã được nhựa hóa/bê tông hóa </v>
          </cell>
          <cell r="M9" t="str">
            <v>Tổng số km đường xã</v>
          </cell>
          <cell r="N9" t="str">
            <v>km</v>
          </cell>
        </row>
        <row r="10">
          <cell r="C10" t="str">
            <v>2.2</v>
          </cell>
          <cell r="E10" t="str">
            <v>Tỷ lệ đường ấp, liên ấp</v>
          </cell>
          <cell r="F10" t="str">
            <v>Tỷ lệ đường ấp và đường liên ấp ít nhất được cứng hóa, đảm bảo ô tô đi lại thuận tiện quanh năm</v>
          </cell>
          <cell r="G10" t="str">
            <v>%</v>
          </cell>
          <cell r="H10" t="str">
            <v>≥90%</v>
          </cell>
          <cell r="I10">
            <v>0.9</v>
          </cell>
          <cell r="J10" t="str">
            <v>SGTVT</v>
          </cell>
          <cell r="L10" t="str">
            <v>Số km đường ấp và đường liên ấp ít nhất được cứng hóa</v>
          </cell>
          <cell r="M10" t="str">
            <v>Tổng số km đường trục ấp, liên ấp</v>
          </cell>
          <cell r="N10" t="str">
            <v>km</v>
          </cell>
        </row>
        <row r="11">
          <cell r="C11" t="str">
            <v>2.3</v>
          </cell>
          <cell r="E11" t="str">
            <v>Tỷ lệ đường ngõ, xóm</v>
          </cell>
          <cell r="F11" t="str">
            <v>Tỷ lệ đường ngõ, xóm sạch và đảm bảo đi lại thuận tiện quanh năm</v>
          </cell>
          <cell r="G11" t="str">
            <v>%</v>
          </cell>
          <cell r="H11" t="str">
            <v>100%</v>
          </cell>
          <cell r="I11">
            <v>1</v>
          </cell>
          <cell r="J11" t="str">
            <v>SGTVT</v>
          </cell>
          <cell r="L11" t="str">
            <v>Số km đường ngõ, xóm (đường dân sinh)</v>
          </cell>
          <cell r="M11" t="str">
            <v xml:space="preserve">Tổng số km đường ngõ, xóm </v>
          </cell>
          <cell r="N11" t="str">
            <v>km</v>
          </cell>
        </row>
        <row r="12">
          <cell r="C12" t="str">
            <v>2.4</v>
          </cell>
          <cell r="E12" t="str">
            <v>Tỷ lệ đường trục chính nội đồng</v>
          </cell>
          <cell r="F12" t="str">
            <v>Tỷ lệ đường trục chính nội đồng đảm bảo vận chuyển hàng hóa thuận tiện quanh năm</v>
          </cell>
          <cell r="G12" t="str">
            <v>%</v>
          </cell>
          <cell r="H12" t="str">
            <v>≥50%</v>
          </cell>
          <cell r="I12">
            <v>0.5</v>
          </cell>
          <cell r="J12" t="str">
            <v>SGTVT</v>
          </cell>
          <cell r="L12" t="str">
            <v xml:space="preserve">Số km đường trục chính nội đồng đảm bảo vận chuyển hàng hóa </v>
          </cell>
          <cell r="M12" t="str">
            <v>Tổng số km đường trục chính nội đồng</v>
          </cell>
          <cell r="N12" t="str">
            <v>km</v>
          </cell>
        </row>
        <row r="13">
          <cell r="C13">
            <v>3</v>
          </cell>
          <cell r="E13" t="str">
            <v>Thủy lợi và PCTT</v>
          </cell>
          <cell r="F13" t="str">
            <v>Thủy lợi và PCTT</v>
          </cell>
          <cell r="J13" t="str">
            <v>SNNPTNT</v>
          </cell>
        </row>
        <row r="14">
          <cell r="C14" t="str">
            <v>3.1</v>
          </cell>
          <cell r="E14" t="str">
            <v>Tỷ lệ diện tích đất NN tưới tiêu chủ động</v>
          </cell>
          <cell r="F14" t="str">
            <v xml:space="preserve">Tỷ lệ diện tích đất sản xuất nông nghiệp được tưới và tiêu nước chủ động </v>
          </cell>
          <cell r="G14" t="str">
            <v>%</v>
          </cell>
          <cell r="H14" t="str">
            <v>≥80%</v>
          </cell>
          <cell r="I14">
            <v>0.8</v>
          </cell>
          <cell r="J14" t="str">
            <v>SNNPTNT</v>
          </cell>
          <cell r="L14" t="str">
            <v>Diện tích đất nông nghiệp được tưới và tiêu nước chủ động</v>
          </cell>
          <cell r="M14" t="str">
            <v>Tổng diện tích đất sản xuất nông nghiệp của xã</v>
          </cell>
          <cell r="N14" t="str">
            <v>ha</v>
          </cell>
        </row>
        <row r="15">
          <cell r="C15" t="str">
            <v>3.2</v>
          </cell>
          <cell r="E15" t="str">
            <v>Phòng chống thiên tai</v>
          </cell>
          <cell r="F15" t="str">
            <v>Đảm bảo yêu cầu chủ động về phòng chống thiên tai theo phương châm 4 tại chỗ</v>
          </cell>
          <cell r="G15" t="str">
            <v>Đạt/Chưa</v>
          </cell>
          <cell r="H15" t="str">
            <v xml:space="preserve">Đạt </v>
          </cell>
          <cell r="I15" t="str">
            <v>Đạt</v>
          </cell>
          <cell r="J15" t="str">
            <v>SNNPTNT</v>
          </cell>
          <cell r="N15" t="str">
            <v>Đạt/Chưa</v>
          </cell>
        </row>
        <row r="16">
          <cell r="C16">
            <v>4</v>
          </cell>
          <cell r="E16" t="str">
            <v>Điện</v>
          </cell>
          <cell r="F16" t="str">
            <v>Điện</v>
          </cell>
          <cell r="J16" t="str">
            <v>SCT</v>
          </cell>
        </row>
        <row r="17">
          <cell r="C17" t="str">
            <v>4.1</v>
          </cell>
          <cell r="E17" t="str">
            <v>Hệ thống điện đạt chuẩn</v>
          </cell>
          <cell r="F17" t="str">
            <v>Hệ thống điện đạt chuẩn</v>
          </cell>
          <cell r="G17" t="str">
            <v>Đạt/Chưa</v>
          </cell>
          <cell r="H17" t="str">
            <v>Đạt</v>
          </cell>
          <cell r="I17" t="str">
            <v>Đạt</v>
          </cell>
          <cell r="J17" t="str">
            <v>SCT</v>
          </cell>
          <cell r="N17" t="str">
            <v>Đạt/Chưa</v>
          </cell>
        </row>
        <row r="18">
          <cell r="C18" t="str">
            <v>4.2</v>
          </cell>
          <cell r="E18" t="str">
            <v>Tỷ lệ hộ sử dụng điện an toàn</v>
          </cell>
          <cell r="F18" t="str">
            <v>Tỷ lệ hộ có đăng ký trực tiếp và được sử dụng điện thường xuyên, an toàn từ các nguồn</v>
          </cell>
          <cell r="G18" t="str">
            <v>%</v>
          </cell>
          <cell r="H18" t="str">
            <v>≥98%</v>
          </cell>
          <cell r="I18">
            <v>0.98</v>
          </cell>
          <cell r="J18" t="str">
            <v>SCT</v>
          </cell>
          <cell r="L18" t="str">
            <v>Số hộ có đăng ký và được sử dụng điện</v>
          </cell>
          <cell r="M18" t="str">
            <v>Tổng số hộ dân của xã</v>
          </cell>
          <cell r="N18" t="str">
            <v>Hộ</v>
          </cell>
        </row>
        <row r="19">
          <cell r="C19">
            <v>5</v>
          </cell>
          <cell r="E19" t="str">
            <v>Trường học</v>
          </cell>
          <cell r="F19" t="str">
            <v>Tỷ lệ trường học các cấp (mầm non, tiểu học, THCS; hoặc trường phổ thông có nhiều cấp học có cấp học cao nhất là THCS) đạt tiêu chuẩn cơ sở vật chất theo quy định</v>
          </cell>
          <cell r="G19" t="str">
            <v>%</v>
          </cell>
          <cell r="H19" t="str">
            <v>≥50%</v>
          </cell>
          <cell r="I19">
            <v>0.5</v>
          </cell>
          <cell r="J19" t="str">
            <v>SGDĐT</v>
          </cell>
          <cell r="L19" t="str">
            <v>Số trường học đạt chuẩn</v>
          </cell>
          <cell r="M19" t="str">
            <v>Tổng số trường học của xã</v>
          </cell>
          <cell r="N19" t="str">
            <v>Trường</v>
          </cell>
        </row>
        <row r="20">
          <cell r="C20">
            <v>6</v>
          </cell>
          <cell r="E20" t="str">
            <v>Cơ sở vật chất văn hóa</v>
          </cell>
          <cell r="F20" t="str">
            <v>Cơ sở vật chất văn hóa</v>
          </cell>
          <cell r="J20" t="str">
            <v>SVHTTDL</v>
          </cell>
        </row>
        <row r="21">
          <cell r="C21" t="str">
            <v>6.1</v>
          </cell>
          <cell r="E21" t="str">
            <v>Nhà văn hóa xã</v>
          </cell>
          <cell r="F21" t="str">
            <v>Xã có nhà văn hóa hoặc hội trường đa năng và sân thể thao phục vụ sinh hoạt văn hóa, thể thao của toàn xã</v>
          </cell>
          <cell r="G21" t="str">
            <v>Đạt/Chưa</v>
          </cell>
          <cell r="H21" t="str">
            <v>Đạt</v>
          </cell>
          <cell r="I21" t="str">
            <v>Đạt</v>
          </cell>
          <cell r="J21" t="str">
            <v>SVHTTDL</v>
          </cell>
          <cell r="N21" t="str">
            <v>Đạt/Chưa</v>
          </cell>
        </row>
        <row r="22">
          <cell r="C22" t="str">
            <v>6.2</v>
          </cell>
          <cell r="E22" t="str">
            <v>Điểm vui chơi giải trí cho người già và trẻ em</v>
          </cell>
          <cell r="F22" t="str">
            <v>Xã có điểm vui chơi, giải trí và thể thao cho trẻ em và người cao tuổi theo quy định</v>
          </cell>
          <cell r="G22" t="str">
            <v>Đạt/Chưa</v>
          </cell>
          <cell r="H22" t="str">
            <v>Đạt</v>
          </cell>
          <cell r="I22" t="str">
            <v>Đạt</v>
          </cell>
          <cell r="J22" t="str">
            <v>SVHTTDL</v>
          </cell>
          <cell r="N22" t="str">
            <v>Đạt/Chưa</v>
          </cell>
        </row>
        <row r="23">
          <cell r="C23" t="str">
            <v>6.3</v>
          </cell>
          <cell r="E23" t="str">
            <v>Tỷ lệ ấp có nơi sinh hoạt văn hóa</v>
          </cell>
          <cell r="F23" t="str">
            <v>Tỷ lệ ấp có nhà văn hóa hoặc nơi sinh hoạt văn hóa, thể thao phục vụ cộng đồng</v>
          </cell>
          <cell r="G23" t="str">
            <v>%</v>
          </cell>
          <cell r="H23" t="str">
            <v>100%</v>
          </cell>
          <cell r="I23">
            <v>1</v>
          </cell>
          <cell r="J23" t="str">
            <v>SVHTTDL</v>
          </cell>
          <cell r="L23" t="str">
            <v>Số ấp có nơi sinh hoạt VHTT</v>
          </cell>
          <cell r="M23" t="str">
            <v>Tổng số ấp của xã</v>
          </cell>
          <cell r="N23" t="str">
            <v>Ấp</v>
          </cell>
        </row>
        <row r="24">
          <cell r="C24">
            <v>7</v>
          </cell>
          <cell r="E24" t="str">
            <v>Cơ sở hạ tầng thương mại nông thôn</v>
          </cell>
          <cell r="F24" t="str">
            <v xml:space="preserve">Xã có chợ nông thôn hoặc nơi mua bán, trao đổi hàng hóa </v>
          </cell>
          <cell r="G24" t="str">
            <v>Đạt/Chưa</v>
          </cell>
          <cell r="H24" t="str">
            <v>Đạt</v>
          </cell>
          <cell r="I24" t="str">
            <v>Đạt</v>
          </cell>
          <cell r="J24" t="str">
            <v>SCT</v>
          </cell>
          <cell r="N24" t="str">
            <v>Đạt/Chưa</v>
          </cell>
        </row>
        <row r="25">
          <cell r="C25">
            <v>8</v>
          </cell>
          <cell r="E25" t="str">
            <v>Thông tin và Truyền thông</v>
          </cell>
          <cell r="F25" t="str">
            <v>Thông tin và Truyền thông</v>
          </cell>
          <cell r="J25" t="str">
            <v>STTTT</v>
          </cell>
        </row>
        <row r="26">
          <cell r="C26" t="str">
            <v>8.1</v>
          </cell>
          <cell r="E26" t="str">
            <v>Điểm phục vụ bưu chính xã</v>
          </cell>
          <cell r="F26" t="str">
            <v>Xã có điểm phục vụ bưu chính</v>
          </cell>
          <cell r="G26" t="str">
            <v>Đạt/Chưa</v>
          </cell>
          <cell r="H26" t="str">
            <v>Đạt</v>
          </cell>
          <cell r="I26" t="str">
            <v>Đạt</v>
          </cell>
          <cell r="J26" t="str">
            <v>STTTT</v>
          </cell>
          <cell r="N26" t="str">
            <v>Đạt/Chưa</v>
          </cell>
        </row>
        <row r="27">
          <cell r="C27" t="str">
            <v>8.2</v>
          </cell>
          <cell r="E27" t="str">
            <v>Dịch vụ viễn thông, internet</v>
          </cell>
          <cell r="F27" t="str">
            <v>Xã có dịch vụ viễn thông, Internet</v>
          </cell>
          <cell r="G27" t="str">
            <v>Đạt/Chưa</v>
          </cell>
          <cell r="H27" t="str">
            <v>Đạt</v>
          </cell>
          <cell r="I27" t="str">
            <v>Đạt</v>
          </cell>
          <cell r="J27" t="str">
            <v>STTTT</v>
          </cell>
          <cell r="N27" t="str">
            <v>Đạt/Chưa</v>
          </cell>
        </row>
        <row r="28">
          <cell r="C28" t="str">
            <v>8.3</v>
          </cell>
          <cell r="E28" t="str">
            <v>Đài truyền thanh xã</v>
          </cell>
          <cell r="F28" t="str">
            <v>Xã có đài truyền thanh và hệ thống loa đến các ấp</v>
          </cell>
          <cell r="G28" t="str">
            <v>Đạt/Chưa</v>
          </cell>
          <cell r="H28" t="str">
            <v>Đạt</v>
          </cell>
          <cell r="I28" t="str">
            <v>Đạt</v>
          </cell>
          <cell r="J28" t="str">
            <v>STTTT</v>
          </cell>
          <cell r="N28" t="str">
            <v>Đạt/Chưa</v>
          </cell>
        </row>
        <row r="29">
          <cell r="C29" t="str">
            <v>8.4</v>
          </cell>
          <cell r="E29" t="str">
            <v>Ứng dụng CNTT</v>
          </cell>
          <cell r="F29" t="str">
            <v>Xã có ứng dụng công nghệ thông tin trong công tác quản lý, điều hành</v>
          </cell>
          <cell r="G29" t="str">
            <v>Đạt/Chưa</v>
          </cell>
          <cell r="H29" t="str">
            <v>Đạt</v>
          </cell>
          <cell r="I29" t="str">
            <v>Đạt</v>
          </cell>
          <cell r="J29" t="str">
            <v>STTTT</v>
          </cell>
          <cell r="N29" t="str">
            <v>Đạt/Chưa</v>
          </cell>
        </row>
        <row r="30">
          <cell r="C30">
            <v>9</v>
          </cell>
          <cell r="E30" t="str">
            <v>Nhà ở dân cư</v>
          </cell>
          <cell r="F30" t="str">
            <v>Nhà ở dân cư</v>
          </cell>
          <cell r="J30" t="str">
            <v>SXD</v>
          </cell>
        </row>
        <row r="31">
          <cell r="C31" t="str">
            <v>9.1</v>
          </cell>
          <cell r="E31" t="str">
            <v>Nhà tạm dột nát</v>
          </cell>
          <cell r="F31" t="str">
            <v>Nhà tạm, dột nát</v>
          </cell>
          <cell r="G31" t="str">
            <v>%</v>
          </cell>
          <cell r="H31" t="str">
            <v>Không còn</v>
          </cell>
          <cell r="I31">
            <v>0</v>
          </cell>
          <cell r="J31" t="str">
            <v>SXD</v>
          </cell>
          <cell r="L31" t="str">
            <v>Số hộ dân còn nhà tạm, dột nát</v>
          </cell>
          <cell r="M31" t="str">
            <v>Tổng số hộ dân của xã</v>
          </cell>
          <cell r="N31" t="str">
            <v>Hộ</v>
          </cell>
        </row>
        <row r="32">
          <cell r="C32" t="str">
            <v>9.2</v>
          </cell>
          <cell r="E32" t="str">
            <v>Tỷ lệ hộ có nhà ở đạt chuẩn</v>
          </cell>
          <cell r="F32" t="str">
            <v xml:space="preserve">Tỷ lệ hộ có nhà ở kiên cố hoặc bán kiên cố </v>
          </cell>
          <cell r="G32" t="str">
            <v>%</v>
          </cell>
          <cell r="H32" t="str">
            <v>≥75%</v>
          </cell>
          <cell r="I32">
            <v>0.75</v>
          </cell>
          <cell r="J32" t="str">
            <v>SXD</v>
          </cell>
          <cell r="L32" t="str">
            <v>Số hộ dân có nhà ở đạt chuẩn</v>
          </cell>
          <cell r="M32" t="str">
            <v>Tổng số hộ dân của xã</v>
          </cell>
          <cell r="N32" t="str">
            <v>Hộ</v>
          </cell>
        </row>
        <row r="33">
          <cell r="C33">
            <v>10</v>
          </cell>
          <cell r="E33" t="str">
            <v>Thu nhập</v>
          </cell>
          <cell r="F33" t="str">
            <v>Thu nhập</v>
          </cell>
          <cell r="G33" t="str">
            <v>Triệu đồng</v>
          </cell>
          <cell r="J33" t="str">
            <v>CTK</v>
          </cell>
        </row>
        <row r="34">
          <cell r="E34">
            <v>2021</v>
          </cell>
          <cell r="F34">
            <v>50</v>
          </cell>
          <cell r="G34" t="str">
            <v>Triệu đồng</v>
          </cell>
          <cell r="H34" t="str">
            <v>≥50</v>
          </cell>
          <cell r="I34">
            <v>50</v>
          </cell>
          <cell r="J34" t="str">
            <v>CTK</v>
          </cell>
          <cell r="N34" t="str">
            <v>Triệu đồng</v>
          </cell>
        </row>
        <row r="35">
          <cell r="E35">
            <v>2022</v>
          </cell>
          <cell r="F35">
            <v>53</v>
          </cell>
          <cell r="G35" t="str">
            <v>Triệu đồng</v>
          </cell>
          <cell r="H35" t="str">
            <v>≥53</v>
          </cell>
          <cell r="I35">
            <v>53</v>
          </cell>
          <cell r="J35" t="str">
            <v>CTK</v>
          </cell>
          <cell r="N35" t="str">
            <v>Triệu đồng</v>
          </cell>
        </row>
        <row r="36">
          <cell r="E36">
            <v>2023</v>
          </cell>
          <cell r="F36">
            <v>56</v>
          </cell>
          <cell r="G36" t="str">
            <v>Triệu đồng</v>
          </cell>
          <cell r="H36" t="str">
            <v>≥56</v>
          </cell>
          <cell r="I36">
            <v>56</v>
          </cell>
          <cell r="J36" t="str">
            <v>CTK</v>
          </cell>
          <cell r="N36" t="str">
            <v>Triệu đồng</v>
          </cell>
        </row>
        <row r="37">
          <cell r="E37">
            <v>2024</v>
          </cell>
          <cell r="F37">
            <v>59</v>
          </cell>
          <cell r="G37" t="str">
            <v>Triệu đồng</v>
          </cell>
          <cell r="H37" t="str">
            <v>≥59</v>
          </cell>
          <cell r="I37">
            <v>59</v>
          </cell>
          <cell r="J37" t="str">
            <v>CTK</v>
          </cell>
          <cell r="N37" t="str">
            <v>Triệu đồng</v>
          </cell>
        </row>
        <row r="38">
          <cell r="E38">
            <v>2025</v>
          </cell>
          <cell r="F38">
            <v>62</v>
          </cell>
          <cell r="G38" t="str">
            <v>Triệu đồng</v>
          </cell>
          <cell r="H38" t="str">
            <v>≥62</v>
          </cell>
          <cell r="I38">
            <v>62</v>
          </cell>
          <cell r="J38" t="str">
            <v>CTK</v>
          </cell>
          <cell r="N38" t="str">
            <v>Triệu đồng</v>
          </cell>
        </row>
        <row r="39">
          <cell r="C39">
            <v>11</v>
          </cell>
          <cell r="E39" t="str">
            <v>Nghèo đa chiều</v>
          </cell>
          <cell r="F39" t="str">
            <v>Tỷ lệ nghèo đa chiều giai đoạn 2021-2025</v>
          </cell>
          <cell r="G39" t="str">
            <v>%</v>
          </cell>
          <cell r="H39" t="str">
            <v>&lt;4</v>
          </cell>
          <cell r="I39">
            <v>0.04</v>
          </cell>
          <cell r="J39" t="str">
            <v>SLĐTBXH</v>
          </cell>
          <cell r="N39" t="str">
            <v>Hộ</v>
          </cell>
        </row>
        <row r="40">
          <cell r="C40" t="str">
            <v>11.1</v>
          </cell>
          <cell r="E40" t="str">
            <v>Tỷ lệ hộ nghèo đa chiều</v>
          </cell>
          <cell r="F40" t="str">
            <v>Hộ nghèo đa chiều</v>
          </cell>
          <cell r="L40" t="str">
            <v>Số hộ nghèo đa chiều</v>
          </cell>
          <cell r="M40" t="str">
            <v>Tổng số hộ dân của xã</v>
          </cell>
          <cell r="N40" t="str">
            <v>Hộ</v>
          </cell>
        </row>
        <row r="41">
          <cell r="C41" t="str">
            <v>11.2</v>
          </cell>
          <cell r="E41" t="str">
            <v>Tỷ lệ hộ cận nghèo đa chiều</v>
          </cell>
          <cell r="F41" t="str">
            <v>Hộ cận nghèo đa chiều</v>
          </cell>
          <cell r="L41" t="str">
            <v>Số hộ cận nghèo đa chiều</v>
          </cell>
          <cell r="M41" t="str">
            <v>Tổng số hộ dân của xã</v>
          </cell>
          <cell r="N41" t="str">
            <v>Hộ</v>
          </cell>
        </row>
        <row r="42">
          <cell r="C42">
            <v>12</v>
          </cell>
          <cell r="E42" t="str">
            <v>Lao động</v>
          </cell>
          <cell r="F42" t="str">
            <v>Lao động</v>
          </cell>
          <cell r="J42" t="str">
            <v>SLĐTBXH</v>
          </cell>
        </row>
        <row r="43">
          <cell r="C43" t="str">
            <v>12.1</v>
          </cell>
          <cell r="E43" t="str">
            <v>Tỷ lệ lao động qua đào tạo</v>
          </cell>
          <cell r="F43" t="str">
            <v>Tỷ lệ lao động qua đào tạo</v>
          </cell>
          <cell r="G43" t="str">
            <v>%</v>
          </cell>
          <cell r="H43" t="str">
            <v>≥70%</v>
          </cell>
          <cell r="I43">
            <v>0.7</v>
          </cell>
          <cell r="J43" t="str">
            <v>SLĐTBXH</v>
          </cell>
          <cell r="L43" t="str">
            <v>Số lao động qua đào tạo</v>
          </cell>
          <cell r="M43" t="str">
            <v>Lực lượng lao động</v>
          </cell>
          <cell r="N43" t="str">
            <v>Lao động</v>
          </cell>
        </row>
        <row r="44">
          <cell r="C44" t="str">
            <v>12.2</v>
          </cell>
          <cell r="E44" t="str">
            <v xml:space="preserve">Tỷ lệ lao động qua đào tạo có bằng cấp, chứng chỉ </v>
          </cell>
          <cell r="F44" t="str">
            <v xml:space="preserve">Tỷ lệ lao động qua đào tạo có bằng cấp, chứng chỉ </v>
          </cell>
          <cell r="G44" t="str">
            <v>%</v>
          </cell>
          <cell r="H44" t="str">
            <v>≥25%</v>
          </cell>
          <cell r="I44">
            <v>0.25</v>
          </cell>
          <cell r="J44" t="str">
            <v>SLĐTBXH</v>
          </cell>
          <cell r="L44" t="str">
            <v>Số lao động qua đào tạo có bằng cấp, chứng chỉ</v>
          </cell>
          <cell r="M44" t="str">
            <v>Lực lượng lao động</v>
          </cell>
          <cell r="N44" t="str">
            <v>Lao động</v>
          </cell>
        </row>
        <row r="45">
          <cell r="C45">
            <v>13</v>
          </cell>
          <cell r="E45" t="str">
            <v>Tổ chức sản xuất và phát triển kinh tế nông thôn</v>
          </cell>
          <cell r="F45" t="str">
            <v>Tổ chức sản xuất và phát triển kinh tế nông thôn</v>
          </cell>
          <cell r="J45" t="str">
            <v>SNNPTNT</v>
          </cell>
        </row>
        <row r="46">
          <cell r="C46" t="str">
            <v>13.1</v>
          </cell>
          <cell r="E46" t="str">
            <v>Hợp tác xã</v>
          </cell>
          <cell r="F46" t="str">
            <v>Xã có hợp tác xã hoạt động có hiệu quả và theo đúng quy định của Luật Hợp tác xã</v>
          </cell>
          <cell r="G46" t="str">
            <v>Đạt/Chưa</v>
          </cell>
          <cell r="H46" t="str">
            <v>Đạt</v>
          </cell>
          <cell r="I46" t="str">
            <v>Đạt</v>
          </cell>
          <cell r="J46" t="str">
            <v>SNNPTNT</v>
          </cell>
          <cell r="N46" t="str">
            <v>Đạt/Chưa</v>
          </cell>
        </row>
        <row r="47">
          <cell r="C47" t="str">
            <v>13.2</v>
          </cell>
          <cell r="E47" t="str">
            <v>Mô hình liên kết sản xuất</v>
          </cell>
          <cell r="F47" t="str">
            <v>Xã có mô hình liên kết sản xuất gắn với tiêu thụ sản phẩm chủ lực đảm bảo bền vững</v>
          </cell>
          <cell r="G47" t="str">
            <v>Đạt/Chưa</v>
          </cell>
          <cell r="H47" t="str">
            <v>Đạt</v>
          </cell>
          <cell r="I47" t="str">
            <v>Đạt</v>
          </cell>
          <cell r="J47" t="str">
            <v>SNNPTNT</v>
          </cell>
          <cell r="N47" t="str">
            <v>Đạt/Chưa</v>
          </cell>
        </row>
        <row r="48">
          <cell r="C48" t="str">
            <v>13.3</v>
          </cell>
          <cell r="E48" t="str">
            <v>Thực hiện truy xuất nguồn gốc</v>
          </cell>
          <cell r="F48" t="str">
            <v>Thực hiện truy xuất nguồn gốc các sản phẩm chủ lực của xã gắn với xây dựng vùng nguyên liệu và được chứng nhận VietGAP hoặc tương đương</v>
          </cell>
          <cell r="G48" t="str">
            <v>Đạt/Chưa</v>
          </cell>
          <cell r="H48" t="str">
            <v>Đạt</v>
          </cell>
          <cell r="I48" t="str">
            <v>Đạt</v>
          </cell>
          <cell r="J48" t="str">
            <v>SNNPTNT</v>
          </cell>
          <cell r="N48" t="str">
            <v>Đạt/Chưa</v>
          </cell>
        </row>
        <row r="49">
          <cell r="C49" t="str">
            <v>13.4</v>
          </cell>
          <cell r="E49" t="str">
            <v>Kế hoạch phát triển làng nghề</v>
          </cell>
          <cell r="F49" t="str">
            <v>Có kế hoạch và triển khai kế hoạch bảo tồn, phát triển làng nghề, làng nghề truyền thống (nếu có) gắn với hạ tầng về bảo vệ môi trường</v>
          </cell>
          <cell r="G49" t="str">
            <v>Đạt/Chưa</v>
          </cell>
          <cell r="H49" t="str">
            <v>Đạt</v>
          </cell>
          <cell r="I49" t="str">
            <v>Đạt</v>
          </cell>
          <cell r="J49" t="str">
            <v>SNNPTNT</v>
          </cell>
          <cell r="N49" t="str">
            <v>Đạt/Chưa</v>
          </cell>
        </row>
        <row r="50">
          <cell r="C50" t="str">
            <v>13.5</v>
          </cell>
          <cell r="E50" t="str">
            <v>Tổ khuyến nông cộng đồng</v>
          </cell>
          <cell r="F50" t="str">
            <v>Có tổ khuyến nông cộng đồng hoạt động hiệu quả</v>
          </cell>
          <cell r="G50" t="str">
            <v>Đạt/Chưa</v>
          </cell>
          <cell r="H50" t="str">
            <v>Đạt</v>
          </cell>
          <cell r="I50" t="str">
            <v>Đạt</v>
          </cell>
          <cell r="J50" t="str">
            <v>SNNPTNT</v>
          </cell>
          <cell r="N50" t="str">
            <v>Đạt/Chưa</v>
          </cell>
        </row>
        <row r="51">
          <cell r="C51">
            <v>14</v>
          </cell>
          <cell r="E51" t="str">
            <v>Giáo dục và đào tạo</v>
          </cell>
          <cell r="F51" t="str">
            <v>Giáo dục và đào tạo</v>
          </cell>
          <cell r="J51" t="str">
            <v>SGDĐT</v>
          </cell>
        </row>
        <row r="52">
          <cell r="C52" t="str">
            <v>14.1</v>
          </cell>
          <cell r="E52" t="str">
            <v>Phổ cập giáo dục, xóa mù chữ</v>
          </cell>
          <cell r="F52" t="str">
            <v>Phổ cập giáo dục mầm non cho trẻ em 5 tuổi; phổ cập giáo dục tiểu học; phổ cập giáo dục trung học cơ sở; xóa mù chữ</v>
          </cell>
          <cell r="G52" t="str">
            <v>Đạt/Chưa</v>
          </cell>
          <cell r="H52" t="str">
            <v>Đạt</v>
          </cell>
          <cell r="I52" t="str">
            <v>Đạt</v>
          </cell>
          <cell r="J52" t="str">
            <v>SGDĐT</v>
          </cell>
          <cell r="N52" t="str">
            <v>Đạt/Chưa</v>
          </cell>
        </row>
        <row r="53">
          <cell r="C53" t="str">
            <v>14.2</v>
          </cell>
          <cell r="E53" t="str">
            <v>Tỷ lệ học sinh TN THCS tiếp tục học</v>
          </cell>
          <cell r="F53" t="str">
            <v>Tỷ lệ học sinh tốt nghiệp trung học cơ sở được tiếp tục học trung học (phổ thông, giáo dục thường xuyên, trung cấp)</v>
          </cell>
          <cell r="G53" t="str">
            <v>%</v>
          </cell>
          <cell r="H53" t="str">
            <v>≥80%</v>
          </cell>
          <cell r="I53">
            <v>0.8</v>
          </cell>
          <cell r="J53" t="str">
            <v>SGDĐT</v>
          </cell>
          <cell r="L53" t="str">
            <v>Số học sinh của xã đã tốt nghiệp THCS được tiếp tục học</v>
          </cell>
          <cell r="M53" t="str">
            <v>Tổng số học sinh đã tốt nghiệp THCS</v>
          </cell>
          <cell r="N53" t="str">
            <v>Học sinh</v>
          </cell>
        </row>
        <row r="54">
          <cell r="C54">
            <v>15</v>
          </cell>
          <cell r="E54" t="str">
            <v>Y tế</v>
          </cell>
          <cell r="F54" t="str">
            <v>Y tế</v>
          </cell>
        </row>
        <row r="55">
          <cell r="C55" t="str">
            <v>15.1</v>
          </cell>
          <cell r="E55" t="str">
            <v>Tỷ lệ người dân tham gia BHYT</v>
          </cell>
          <cell r="F55" t="str">
            <v>Tỷ lệ người dân tham gia BHYT</v>
          </cell>
          <cell r="G55" t="str">
            <v>%</v>
          </cell>
          <cell r="H55" t="str">
            <v>≥90%</v>
          </cell>
          <cell r="I55">
            <v>0.9</v>
          </cell>
          <cell r="J55" t="str">
            <v>BHXH</v>
          </cell>
          <cell r="L55" t="str">
            <v>Tổng số người có thẻ BHYT</v>
          </cell>
          <cell r="M55" t="str">
            <v xml:space="preserve">Tổng số nhân khẩu thực tế thường trú của xã </v>
          </cell>
          <cell r="N55" t="str">
            <v>Người</v>
          </cell>
        </row>
        <row r="56">
          <cell r="C56" t="str">
            <v>15.2</v>
          </cell>
          <cell r="E56" t="str">
            <v>Xã đạt tiêu chí quốc gia về y tế</v>
          </cell>
          <cell r="F56" t="str">
            <v>Xã đạt tiêu chí quốc gia về y tế</v>
          </cell>
          <cell r="G56" t="str">
            <v>Đạt/Chưa</v>
          </cell>
          <cell r="H56" t="str">
            <v>Đạt</v>
          </cell>
          <cell r="I56" t="str">
            <v>Đạt</v>
          </cell>
          <cell r="J56" t="str">
            <v>SYT</v>
          </cell>
          <cell r="N56" t="str">
            <v>Đạt/Chưa</v>
          </cell>
        </row>
        <row r="57">
          <cell r="C57" t="str">
            <v>15.3</v>
          </cell>
          <cell r="E57" t="str">
            <v>Tỷ lệ trẻ em SSD</v>
          </cell>
          <cell r="F57" t="str">
            <v>Tỷ lệ trẻ em dưới 5 tuổi bị suy dinh dưỡng thể thấp còi (chiều cao theo tuổi)</v>
          </cell>
          <cell r="G57" t="str">
            <v>%</v>
          </cell>
          <cell r="H57" t="str">
            <v>≤19%</v>
          </cell>
          <cell r="I57">
            <v>0.19</v>
          </cell>
          <cell r="J57" t="str">
            <v>SYT</v>
          </cell>
          <cell r="L57" t="str">
            <v>Số trẻ dưới 5 tuổi bị suy dinh dưỡng thể thấp còi</v>
          </cell>
          <cell r="M57" t="str">
            <v>Tổng số trẻ dưới 5 tuổi</v>
          </cell>
          <cell r="N57" t="str">
            <v>Trẻ</v>
          </cell>
        </row>
        <row r="58">
          <cell r="C58" t="str">
            <v>15.4</v>
          </cell>
          <cell r="E58" t="str">
            <v>Tỷ lệ dân số có sổ khám chữa bệnh điện tử</v>
          </cell>
          <cell r="F58" t="str">
            <v>Tỷ lệ dân số có sổ khám chữa bệnh điện tử</v>
          </cell>
          <cell r="G58" t="str">
            <v>%</v>
          </cell>
          <cell r="H58" t="str">
            <v>≥50%</v>
          </cell>
          <cell r="I58">
            <v>0.5</v>
          </cell>
          <cell r="J58" t="str">
            <v>SYT</v>
          </cell>
          <cell r="L58" t="str">
            <v>Số dân có sổ khám chửa bệnh điện tử</v>
          </cell>
          <cell r="M58" t="str">
            <v>Tổng dân số của xã</v>
          </cell>
          <cell r="N58" t="str">
            <v>Dân số</v>
          </cell>
        </row>
        <row r="59">
          <cell r="C59">
            <v>16</v>
          </cell>
          <cell r="E59" t="str">
            <v>Văn hóa</v>
          </cell>
          <cell r="F59" t="str">
            <v>Tỷ lệ ấp đạt tiêu chuẩn văn hoá theo quy định, có kế hoạch và thực hiện kế hoạch xây dựng nông thôn mới</v>
          </cell>
          <cell r="G59" t="str">
            <v>%</v>
          </cell>
          <cell r="H59" t="str">
            <v>≥80%</v>
          </cell>
          <cell r="I59">
            <v>0.8</v>
          </cell>
          <cell r="J59" t="str">
            <v>SVHTTDL</v>
          </cell>
          <cell r="L59" t="str">
            <v>Số ấp đạt chuẩn văn hóa</v>
          </cell>
          <cell r="M59" t="str">
            <v>Tổng số ấp</v>
          </cell>
          <cell r="N59" t="str">
            <v>Ấp</v>
          </cell>
        </row>
        <row r="60">
          <cell r="C60">
            <v>17</v>
          </cell>
          <cell r="E60" t="str">
            <v>Môi trường và ATTP</v>
          </cell>
          <cell r="F60" t="str">
            <v>Môi trường và an toàn thực phẩm</v>
          </cell>
        </row>
        <row r="61">
          <cell r="C61" t="str">
            <v>17.1</v>
          </cell>
          <cell r="E61" t="str">
            <v>Tỷ lệ hộ sử dụng nước sạch</v>
          </cell>
          <cell r="F61" t="str">
            <v xml:space="preserve">Tỷ lệ hộ được sử dụng nước sạch theo quy chuẩn </v>
          </cell>
          <cell r="G61" t="str">
            <v>%</v>
          </cell>
          <cell r="H61" t="str">
            <v>≥90%</v>
          </cell>
          <cell r="I61">
            <v>0.9</v>
          </cell>
          <cell r="J61" t="str">
            <v>SNNPTNT</v>
          </cell>
          <cell r="L61" t="str">
            <v xml:space="preserve">Số hộ dân sử dụng nước sạch đáp ứng quy chuẩn từ các nguồn </v>
          </cell>
          <cell r="M61" t="str">
            <v xml:space="preserve"> Tổng số hộ trên địa bàn xã</v>
          </cell>
          <cell r="N61" t="str">
            <v>Hộ</v>
          </cell>
        </row>
        <row r="62">
          <cell r="C62" t="str">
            <v>17.2</v>
          </cell>
          <cell r="E62" t="str">
            <v>Tỷ lệ cơ sở SXKD đảm bảo quy định BVMT</v>
          </cell>
          <cell r="F62" t="str">
            <v>Tỷ lệ cơ sở sản xuất - kinh doanh, nuôi trồng thủy sản, làng nghề đảm bảo quy định về bảo vệ môi trường</v>
          </cell>
          <cell r="G62" t="str">
            <v>%</v>
          </cell>
          <cell r="H62" t="str">
            <v>≥95%</v>
          </cell>
          <cell r="I62">
            <v>0.95</v>
          </cell>
          <cell r="J62" t="str">
            <v>STNMT</v>
          </cell>
          <cell r="L62" t="str">
            <v>Số cơ sở sản xuất - kinh doanh, nuôi trồng thủy sản, làng nghề đảm bảo quy định về BVMT</v>
          </cell>
          <cell r="M62" t="str">
            <v>Tổng số cơ sở sản xuất - kinh doanh, nuôi trồng thủy sản, làng nghề trên địa bàn</v>
          </cell>
          <cell r="N62" t="str">
            <v>Cơ sở</v>
          </cell>
        </row>
        <row r="63">
          <cell r="C63" t="str">
            <v>17.3</v>
          </cell>
          <cell r="E63" t="str">
            <v>Cảnh quan môi trường</v>
          </cell>
          <cell r="F63" t="str">
            <v>Cảnh quan, không gian xanh - sạch - đẹp, an toàn; không để xảy ra tồn đọng nước thải sinh hoạt tại các khu dân cư tập trung</v>
          </cell>
          <cell r="G63" t="str">
            <v>Đạt/Chưa</v>
          </cell>
          <cell r="H63" t="str">
            <v>Đạt</v>
          </cell>
          <cell r="I63" t="str">
            <v>Đạt</v>
          </cell>
          <cell r="J63" t="str">
            <v>STNMT</v>
          </cell>
          <cell r="N63" t="str">
            <v>Đạt/Chưa</v>
          </cell>
        </row>
        <row r="64">
          <cell r="C64" t="str">
            <v>17.4</v>
          </cell>
          <cell r="E64" t="str">
            <v>Đất cây xanh sử dụng công cộng</v>
          </cell>
          <cell r="F64" t="str">
            <v>Đất cây xanh sử dụng công cộng tại điểm dân cư nông thôn (≥2 m2/người)</v>
          </cell>
          <cell r="G64" t="str">
            <v>Đạt/Chưa</v>
          </cell>
          <cell r="H64" t="str">
            <v>Đạt</v>
          </cell>
          <cell r="I64" t="str">
            <v>Đạt</v>
          </cell>
          <cell r="J64" t="str">
            <v>SNNPTNT</v>
          </cell>
          <cell r="N64" t="str">
            <v>Đạt/Chưa</v>
          </cell>
        </row>
        <row r="65">
          <cell r="C65" t="str">
            <v>17.5</v>
          </cell>
          <cell r="E65" t="str">
            <v>Mai táng, hỏa táng</v>
          </cell>
          <cell r="F65" t="str">
            <v>Mai táng, hỏa táng phù hợp với quy định và theo quy hoạch</v>
          </cell>
          <cell r="G65" t="str">
            <v>Đạt/Chưa</v>
          </cell>
          <cell r="H65" t="str">
            <v>Đạt</v>
          </cell>
          <cell r="I65" t="str">
            <v>Đạt</v>
          </cell>
          <cell r="J65" t="str">
            <v>SXD</v>
          </cell>
          <cell r="N65" t="str">
            <v>Đạt/Chưa</v>
          </cell>
        </row>
        <row r="66">
          <cell r="C66" t="str">
            <v>17.6</v>
          </cell>
          <cell r="E66" t="str">
            <v>Xử lý chất thải rắn sinh hoạt và CTR không nguy hại</v>
          </cell>
          <cell r="F66" t="str">
            <v>Tỷ lệ chất thải rắn sinh hoạt và chất thải rắn không nguy hại trên địa bàn được thu gom, xử lý theo quy định</v>
          </cell>
          <cell r="G66" t="str">
            <v>%</v>
          </cell>
          <cell r="H66" t="str">
            <v>≥85%</v>
          </cell>
          <cell r="I66">
            <v>0.85</v>
          </cell>
          <cell r="J66" t="str">
            <v>STNMT</v>
          </cell>
          <cell r="L66" t="str">
            <v>Tổng số hộ tham gia mạng lưới thu gom rác</v>
          </cell>
          <cell r="M66" t="str">
            <v>Tổng số hộ hiện có trên địa bàn</v>
          </cell>
          <cell r="N66" t="str">
            <v>Hộ</v>
          </cell>
        </row>
        <row r="67">
          <cell r="C67" t="str">
            <v>17.7</v>
          </cell>
          <cell r="E67" t="str">
            <v>Thu gom bao gói thuốc BVTV và CTR y tế</v>
          </cell>
          <cell r="F67" t="str">
            <v>Tỷ  lệ bao gói thuốc bảo vệ thực vật sau sử dụng và chất thải rắn y tế được thu gom, xử lý đáp ứng yêu cầu về bảo vệ môi trường</v>
          </cell>
          <cell r="G67" t="str">
            <v>%</v>
          </cell>
          <cell r="H67" t="str">
            <v>100%</v>
          </cell>
          <cell r="I67">
            <v>1</v>
          </cell>
          <cell r="J67" t="str">
            <v>STNMT</v>
          </cell>
          <cell r="L67" t="str">
            <v>Bao gói thuốc BVTV và CTR y tế được thu gom, xử lý</v>
          </cell>
          <cell r="M67" t="str">
            <v>Tổng số bao gói thuốc BVTV và CTR y tế phát sinh</v>
          </cell>
          <cell r="N67" t="str">
            <v>kg</v>
          </cell>
        </row>
        <row r="68">
          <cell r="C68" t="str">
            <v>17.8</v>
          </cell>
          <cell r="E68" t="str">
            <v>Nhà tiêu, nhà tắm hợp vệ sinh</v>
          </cell>
          <cell r="F68" t="str">
            <v>Tỷ lệ hộ có nhà tiêu, nhà tắm, thiết bị chứa nước sinh hoạt hợp vệ sinh và đảm bảo 3 sạch</v>
          </cell>
          <cell r="G68" t="str">
            <v>%</v>
          </cell>
          <cell r="H68" t="str">
            <v>≥70%</v>
          </cell>
          <cell r="I68">
            <v>0.7</v>
          </cell>
          <cell r="J68" t="str">
            <v>SNNPTNT</v>
          </cell>
          <cell r="L68" t="str">
            <v>Số hộ dân có nhà tiêu, nhà tắm, thiết bị chứa nước sinh hoạt hợp vệ sinh và đảm bảo 3 sạch</v>
          </cell>
          <cell r="M68" t="str">
            <v>Tổng số hộ trên địa bàn xã</v>
          </cell>
          <cell r="N68" t="str">
            <v>hộ</v>
          </cell>
        </row>
        <row r="69">
          <cell r="C69" t="str">
            <v>17.9</v>
          </cell>
          <cell r="E69" t="str">
            <v>Cơ sở chăn nuôi đảm bảo theo quy định và BVMT</v>
          </cell>
          <cell r="F69" t="str">
            <v>Tỷ lệ cơ sở chăn nuôi đảm bảo các quy định về vệ sinh thú y, chăn nuôi và bảo vệ môi trường</v>
          </cell>
          <cell r="G69" t="str">
            <v>%</v>
          </cell>
          <cell r="H69" t="str">
            <v>≥70%</v>
          </cell>
          <cell r="I69">
            <v>0.7</v>
          </cell>
          <cell r="J69" t="str">
            <v>SNNPTNT</v>
          </cell>
          <cell r="L69" t="str">
            <v>Số cơ sở chăn nuôi đảm bảo vệ sinh thú y và BVMT</v>
          </cell>
          <cell r="M69" t="str">
            <v>Tổng số cơ sở chăn nuôi trên địa bàn xã</v>
          </cell>
          <cell r="N69" t="str">
            <v>Cơ sở</v>
          </cell>
        </row>
        <row r="70">
          <cell r="C70" t="str">
            <v>17.10</v>
          </cell>
          <cell r="E70" t="str">
            <v>Cơ sở SXKD đảm bảo ATTP</v>
          </cell>
          <cell r="F70" t="str">
            <v>Tỷ lệ hộ gia đình và cơ sở sản xuất, kinh doanh thực phẩm tuân thủ các quy định về đảm bảo an toàn thực phẩm</v>
          </cell>
          <cell r="G70" t="str">
            <v>%</v>
          </cell>
          <cell r="H70" t="str">
            <v>100%</v>
          </cell>
          <cell r="I70">
            <v>1</v>
          </cell>
          <cell r="J70" t="str">
            <v>SYT</v>
          </cell>
          <cell r="L70" t="str">
            <v>Số hộ gia đình và cơ sở SXKD thực phẩm tuân thủ các quy định về đảm bảo an toàn thực phẩm</v>
          </cell>
          <cell r="M70" t="str">
            <v xml:space="preserve">Tổng số hộ gia đình và cơ sở SXKD  có kinh doanh thực phẩm của xã </v>
          </cell>
          <cell r="N70" t="str">
            <v>Hộ</v>
          </cell>
        </row>
        <row r="71">
          <cell r="C71" t="str">
            <v>17.11</v>
          </cell>
          <cell r="E71" t="str">
            <v>Phân loại chất thải rắn tại nguồn</v>
          </cell>
          <cell r="F71" t="str">
            <v>Tỷ lệ hộ gia đình thực hiện phân loại chất thải rắn tại nguồn</v>
          </cell>
          <cell r="G71" t="str">
            <v>%</v>
          </cell>
          <cell r="H71" t="str">
            <v>≥30%</v>
          </cell>
          <cell r="I71">
            <v>0.3</v>
          </cell>
          <cell r="J71" t="str">
            <v>STNMT</v>
          </cell>
          <cell r="L71" t="str">
            <v>Số hộ gia đình thực hiện phân loại CTR tại nguồn</v>
          </cell>
          <cell r="M71" t="str">
            <v>Tổng số hộ hiện có trên địa bàn</v>
          </cell>
          <cell r="N71" t="str">
            <v>Hộ</v>
          </cell>
        </row>
        <row r="72">
          <cell r="C72" t="str">
            <v>17.12</v>
          </cell>
          <cell r="E72" t="str">
            <v>Thu gom, xử lý chất thải nhựa</v>
          </cell>
          <cell r="F72" t="str">
            <v xml:space="preserve">Tỷ lệ chất thải nhựa phát sinh trên địa bàn được thu gom, tái sử dụng, tái chế, xử lý theo quy định </v>
          </cell>
          <cell r="G72" t="str">
            <v>%</v>
          </cell>
          <cell r="H72" t="str">
            <v>≥50%</v>
          </cell>
          <cell r="I72">
            <v>0.5</v>
          </cell>
          <cell r="J72" t="str">
            <v>STNMT</v>
          </cell>
          <cell r="L72" t="str">
            <v>Khối lượng rác thải nhựa được phân loại</v>
          </cell>
          <cell r="M72" t="str">
            <v>Khối lượng rác thải nhựa phát sinh</v>
          </cell>
          <cell r="N72" t="str">
            <v>Kg</v>
          </cell>
        </row>
        <row r="73">
          <cell r="C73">
            <v>18</v>
          </cell>
          <cell r="E73" t="str">
            <v>Hệ thống chính trị và TCPL</v>
          </cell>
          <cell r="F73" t="str">
            <v>Hệ thống chính trị và tiếp cận pháp luật</v>
          </cell>
        </row>
        <row r="74">
          <cell r="C74" t="str">
            <v>18.1</v>
          </cell>
          <cell r="E74" t="str">
            <v>CB, CC xã đạt chuận</v>
          </cell>
          <cell r="F74" t="str">
            <v>Cán bộ, công chức xã đạt chuẩn</v>
          </cell>
          <cell r="G74" t="str">
            <v>Đạt/Chưa</v>
          </cell>
          <cell r="H74" t="str">
            <v>Đạt</v>
          </cell>
          <cell r="I74" t="str">
            <v>Đạt</v>
          </cell>
          <cell r="J74" t="str">
            <v>SNV</v>
          </cell>
          <cell r="N74" t="str">
            <v>Đạt/Chưa</v>
          </cell>
        </row>
        <row r="75">
          <cell r="C75" t="str">
            <v>18.2</v>
          </cell>
          <cell r="E75" t="str">
            <v>Đảng bộ, chính quyền hoàn thành tốt nhiệm vụ</v>
          </cell>
          <cell r="F75" t="str">
            <v>Đảng bộ, chính quyền xã được xếp loại chất lượng hoàn thành tốt nhiệm vụ trở lên</v>
          </cell>
          <cell r="G75" t="str">
            <v>Đạt/Chưa</v>
          </cell>
          <cell r="H75" t="str">
            <v>Đạt</v>
          </cell>
          <cell r="I75" t="str">
            <v>Đạt</v>
          </cell>
          <cell r="J75" t="str">
            <v>SNV</v>
          </cell>
          <cell r="N75" t="str">
            <v>Đạt/Chưa</v>
          </cell>
        </row>
        <row r="76">
          <cell r="C76" t="str">
            <v>18.3</v>
          </cell>
          <cell r="E76" t="str">
            <v>Tổ chức chính trị xã hội hoàn thành tốt nhiệm vụ</v>
          </cell>
          <cell r="F76" t="str">
            <v>Tổ chức chính trị - xã hội của xã được xếp loại chất lượng hoàn thành tốt nhiệm vụ trở lên</v>
          </cell>
          <cell r="G76" t="str">
            <v>%</v>
          </cell>
          <cell r="H76" t="str">
            <v>100%</v>
          </cell>
          <cell r="I76">
            <v>1</v>
          </cell>
          <cell r="J76" t="str">
            <v>SNV</v>
          </cell>
          <cell r="L76" t="str">
            <v>Số tổ chức chính trị xã hội của xã hoàn thành tốt nhiệm vụ trở lên</v>
          </cell>
          <cell r="M76" t="str">
            <v>Tổng số tổ chức chính trị, xã hội của xã</v>
          </cell>
          <cell r="N76" t="str">
            <v>Tổ chức</v>
          </cell>
        </row>
        <row r="77">
          <cell r="C77" t="str">
            <v>18.4</v>
          </cell>
          <cell r="E77" t="str">
            <v>Tiếp cận pháp luật</v>
          </cell>
          <cell r="F77" t="str">
            <v>Xã đạt chuẩn tiếp cận pháp luật theo quy định</v>
          </cell>
          <cell r="G77" t="str">
            <v>Đạt/Chưa</v>
          </cell>
          <cell r="H77" t="str">
            <v>Đạt</v>
          </cell>
          <cell r="I77" t="str">
            <v>Đạt</v>
          </cell>
          <cell r="J77" t="str">
            <v>STP</v>
          </cell>
          <cell r="N77" t="str">
            <v>Đạt/Chưa</v>
          </cell>
        </row>
        <row r="78">
          <cell r="C78" t="str">
            <v>18.5</v>
          </cell>
          <cell r="E78" t="str">
            <v>Bình đẳng giới và phòng chống bạo lực</v>
          </cell>
          <cell r="F78" t="str">
            <v xml:space="preserve">Đảm bảo bình đẳng giới và phòng chống bạo lực gia đình; phòng chống bạo lực trên cơ sở giới; phòng chống xâm hại trẻ em; bảo vệ và hỗ trợ trẻ em có hoàn cảnh đặc biệt trên địa bàn (nếu có); bảo vệ và hỗ trợ những người dễ bị tổn thương trong gia đình và đời sống xã hội </v>
          </cell>
          <cell r="G78" t="str">
            <v>Đạt/Chưa</v>
          </cell>
          <cell r="H78" t="str">
            <v>Đạt</v>
          </cell>
          <cell r="I78" t="str">
            <v>Đạt</v>
          </cell>
          <cell r="J78" t="str">
            <v>SLĐTBXH</v>
          </cell>
          <cell r="N78" t="str">
            <v>Đạt/Chưa</v>
          </cell>
        </row>
        <row r="79">
          <cell r="C79" t="str">
            <v>18.6</v>
          </cell>
          <cell r="E79" t="str">
            <v>Bồi dưỡng kiến thức về xây dựng NTM</v>
          </cell>
          <cell r="F79" t="str">
            <v>Có kế hoạch và triển khai kế hoạch bồi dưỡng kiến thức về xây dựng nông thôn mới cho người dân, đào tạo nâng cao năng lực cộng đồng gắn với nâng cao hiệu quả hoạt động của Ban Phát triển ấp</v>
          </cell>
          <cell r="G79" t="str">
            <v>Đạt/Chưa</v>
          </cell>
          <cell r="H79" t="str">
            <v>Đạt</v>
          </cell>
          <cell r="I79" t="str">
            <v>Đạt</v>
          </cell>
          <cell r="J79" t="str">
            <v>SNNPTNT</v>
          </cell>
          <cell r="N79" t="str">
            <v>Đạt/Chưa</v>
          </cell>
        </row>
        <row r="80">
          <cell r="C80">
            <v>19</v>
          </cell>
          <cell r="E80" t="str">
            <v>Quốc phòng và An ninh</v>
          </cell>
          <cell r="F80" t="str">
            <v>Quốc phòng và An ninh</v>
          </cell>
        </row>
        <row r="81">
          <cell r="C81" t="str">
            <v>19.1</v>
          </cell>
          <cell r="E81" t="str">
            <v>Xây dựng lực lượng dân quân</v>
          </cell>
          <cell r="F81" t="str">
            <v>Xây dựng lực lượng dân quân “vững mạnh, rộng khắp” và hoàn thành các chỉ tiêu quân sự, quốc phòng</v>
          </cell>
          <cell r="G81" t="str">
            <v>Đạt/Chưa</v>
          </cell>
          <cell r="H81" t="str">
            <v>Đạt</v>
          </cell>
          <cell r="I81" t="str">
            <v>Đạt</v>
          </cell>
          <cell r="J81" t="str">
            <v>BCHQS</v>
          </cell>
          <cell r="N81" t="str">
            <v>Đạt/Chưa</v>
          </cell>
        </row>
        <row r="82">
          <cell r="C82" t="str">
            <v>19.2</v>
          </cell>
          <cell r="E82" t="str">
            <v>Xã an toàn về ANTT</v>
          </cell>
          <cell r="F82" t="str">
            <v>Xã đạt chuẩn an toàn về an ninh trật tự</v>
          </cell>
          <cell r="G82" t="str">
            <v>Đạt/Chưa</v>
          </cell>
          <cell r="H82" t="str">
            <v>Đạt</v>
          </cell>
          <cell r="I82" t="str">
            <v>Đạt</v>
          </cell>
          <cell r="J82" t="str">
            <v>CAT</v>
          </cell>
          <cell r="N82" t="str">
            <v>Đạt/Chưa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8"/>
  <sheetViews>
    <sheetView tabSelected="1" topLeftCell="A97" zoomScale="70" zoomScaleNormal="70" workbookViewId="0">
      <selection activeCell="R112" sqref="R112"/>
    </sheetView>
  </sheetViews>
  <sheetFormatPr defaultRowHeight="18.75" x14ac:dyDescent="0.3"/>
  <cols>
    <col min="1" max="1" width="11.5703125" customWidth="1"/>
    <col min="2" max="2" width="14.42578125" style="2" customWidth="1"/>
    <col min="4" max="4" width="63.140625" customWidth="1"/>
    <col min="5" max="5" width="39.7109375" customWidth="1"/>
    <col min="6" max="6" width="14" customWidth="1"/>
    <col min="7" max="7" width="10.42578125" style="3" customWidth="1"/>
    <col min="8" max="8" width="12.42578125" style="14" customWidth="1"/>
    <col min="9" max="9" width="8.140625" style="14" customWidth="1"/>
    <col min="10" max="10" width="13" style="14" customWidth="1"/>
    <col min="11" max="11" width="11.85546875" style="4" customWidth="1"/>
    <col min="12" max="12" width="10" style="4" customWidth="1"/>
    <col min="13" max="13" width="13" style="4" customWidth="1"/>
    <col min="14" max="14" width="14.42578125" style="12" customWidth="1"/>
    <col min="15" max="15" width="39.140625" customWidth="1"/>
  </cols>
  <sheetData>
    <row r="1" spans="1:14" ht="19.5" x14ac:dyDescent="0.35">
      <c r="A1" s="40" t="s">
        <v>39</v>
      </c>
      <c r="B1" s="30"/>
      <c r="C1" s="34"/>
      <c r="D1" s="34"/>
      <c r="E1" s="34"/>
      <c r="F1" s="34"/>
      <c r="G1" s="34"/>
      <c r="H1" s="4"/>
      <c r="I1" s="4"/>
      <c r="J1" s="4"/>
    </row>
    <row r="2" spans="1:14" x14ac:dyDescent="0.3">
      <c r="A2" s="183" t="s">
        <v>171</v>
      </c>
      <c r="B2" s="183"/>
      <c r="C2" s="183"/>
      <c r="D2" s="183"/>
      <c r="E2" s="183"/>
      <c r="F2" s="183"/>
      <c r="G2" s="183"/>
      <c r="H2" s="183"/>
      <c r="I2" s="183"/>
      <c r="J2" s="183"/>
      <c r="K2" s="183"/>
      <c r="L2" s="183"/>
      <c r="M2" s="183"/>
    </row>
    <row r="3" spans="1:14" s="1" customFormat="1" x14ac:dyDescent="0.3">
      <c r="A3" s="183" t="s">
        <v>130</v>
      </c>
      <c r="B3" s="183"/>
      <c r="C3" s="183"/>
      <c r="D3" s="183"/>
      <c r="E3" s="183"/>
      <c r="F3" s="183"/>
      <c r="G3" s="183"/>
      <c r="H3" s="183"/>
      <c r="I3" s="183"/>
      <c r="J3" s="183"/>
      <c r="K3" s="183"/>
      <c r="L3" s="183"/>
      <c r="M3" s="183"/>
      <c r="N3" s="13"/>
    </row>
    <row r="4" spans="1:14" s="18" customFormat="1" ht="39.75" customHeight="1" x14ac:dyDescent="0.25">
      <c r="A4" s="16"/>
      <c r="B4" s="17"/>
      <c r="C4" s="17"/>
      <c r="D4" s="17"/>
      <c r="E4" s="17"/>
      <c r="F4" s="184" t="s">
        <v>122</v>
      </c>
      <c r="G4" s="185"/>
      <c r="H4" s="188" t="s">
        <v>123</v>
      </c>
      <c r="I4" s="189"/>
      <c r="J4" s="188" t="s">
        <v>124</v>
      </c>
      <c r="K4" s="189"/>
      <c r="L4" s="6"/>
      <c r="N4" s="19"/>
    </row>
    <row r="5" spans="1:14" s="18" customFormat="1" ht="21" customHeight="1" x14ac:dyDescent="0.25">
      <c r="A5" s="16"/>
      <c r="B5" s="17"/>
      <c r="C5" s="17"/>
      <c r="D5" s="20" t="s">
        <v>125</v>
      </c>
      <c r="E5" s="21">
        <v>2024</v>
      </c>
      <c r="F5" s="186"/>
      <c r="G5" s="187"/>
      <c r="H5" s="5" t="s">
        <v>4</v>
      </c>
      <c r="I5" s="5" t="s">
        <v>42</v>
      </c>
      <c r="J5" s="5" t="s">
        <v>4</v>
      </c>
      <c r="K5" s="5" t="s">
        <v>42</v>
      </c>
      <c r="L5" s="22"/>
      <c r="N5" s="19"/>
    </row>
    <row r="6" spans="1:14" s="18" customFormat="1" ht="26.25" customHeight="1" x14ac:dyDescent="0.25">
      <c r="A6" s="16"/>
      <c r="B6" s="17"/>
      <c r="C6" s="17"/>
      <c r="D6" s="20" t="s">
        <v>126</v>
      </c>
      <c r="E6" s="21" t="s">
        <v>170</v>
      </c>
      <c r="F6" s="188" t="s">
        <v>127</v>
      </c>
      <c r="G6" s="189"/>
      <c r="H6" s="23">
        <f>J10</f>
        <v>16</v>
      </c>
      <c r="I6" s="24">
        <f>19-H6</f>
        <v>3</v>
      </c>
      <c r="J6" s="23">
        <f>M10</f>
        <v>13</v>
      </c>
      <c r="K6" s="8">
        <f>19-J6</f>
        <v>6</v>
      </c>
      <c r="L6" s="7"/>
      <c r="N6" s="19"/>
    </row>
    <row r="7" spans="1:14" s="18" customFormat="1" ht="35.25" customHeight="1" x14ac:dyDescent="0.25">
      <c r="A7" s="16"/>
      <c r="B7" s="17"/>
      <c r="C7" s="17"/>
      <c r="D7" s="25" t="s">
        <v>128</v>
      </c>
      <c r="E7" s="26" t="s">
        <v>285</v>
      </c>
      <c r="F7" s="188" t="s">
        <v>129</v>
      </c>
      <c r="G7" s="189"/>
      <c r="H7" s="23">
        <f>I10</f>
        <v>54</v>
      </c>
      <c r="I7" s="24">
        <f>57-H7</f>
        <v>3</v>
      </c>
      <c r="J7" s="23">
        <f>L10</f>
        <v>48</v>
      </c>
      <c r="K7" s="8">
        <f>57-J7</f>
        <v>9</v>
      </c>
      <c r="L7" s="7"/>
      <c r="N7" s="19"/>
    </row>
    <row r="8" spans="1:14" s="27" customFormat="1" x14ac:dyDescent="0.3">
      <c r="B8" s="28"/>
      <c r="H8" s="4"/>
      <c r="I8" s="4"/>
      <c r="J8" s="4"/>
      <c r="K8" s="4"/>
      <c r="L8" s="4"/>
      <c r="M8" s="4"/>
      <c r="N8" s="29"/>
    </row>
    <row r="9" spans="1:14" s="30" customFormat="1" ht="59.25" customHeight="1" x14ac:dyDescent="0.25">
      <c r="A9" s="51" t="s">
        <v>21</v>
      </c>
      <c r="B9" s="51" t="s">
        <v>0</v>
      </c>
      <c r="C9" s="166" t="s">
        <v>1</v>
      </c>
      <c r="D9" s="166"/>
      <c r="E9" s="51" t="s">
        <v>45</v>
      </c>
      <c r="F9" s="51" t="s">
        <v>288</v>
      </c>
      <c r="G9" s="51" t="s">
        <v>2</v>
      </c>
      <c r="H9" s="190" t="s">
        <v>40</v>
      </c>
      <c r="I9" s="191"/>
      <c r="J9" s="192"/>
      <c r="K9" s="190" t="s">
        <v>296</v>
      </c>
      <c r="L9" s="191"/>
      <c r="M9" s="192"/>
      <c r="N9" s="53"/>
    </row>
    <row r="10" spans="1:14" s="30" customFormat="1" ht="41.25" customHeight="1" x14ac:dyDescent="0.25">
      <c r="A10" s="31"/>
      <c r="B10" s="32"/>
      <c r="C10" s="32"/>
      <c r="D10" s="32"/>
      <c r="E10" s="32"/>
      <c r="F10" s="32"/>
      <c r="G10" s="32"/>
      <c r="H10" s="32"/>
      <c r="I10" s="51">
        <f>COUNTIF((I12:I133), "Đạt")</f>
        <v>54</v>
      </c>
      <c r="J10" s="51">
        <f>COUNTIF((J12:J133), "Đạt")</f>
        <v>16</v>
      </c>
      <c r="K10" s="51"/>
      <c r="L10" s="51">
        <f>COUNTIF((L12:L133), "Đạt")</f>
        <v>48</v>
      </c>
      <c r="M10" s="51">
        <f>COUNTIF((M12:M133), "Đạt")</f>
        <v>13</v>
      </c>
      <c r="N10" s="53"/>
    </row>
    <row r="11" spans="1:14" s="34" customFormat="1" ht="21.75" customHeight="1" x14ac:dyDescent="0.25">
      <c r="A11" s="163" t="s">
        <v>22</v>
      </c>
      <c r="B11" s="164"/>
      <c r="C11" s="164"/>
      <c r="D11" s="164"/>
      <c r="E11" s="164"/>
      <c r="F11" s="164"/>
      <c r="G11" s="164"/>
      <c r="H11" s="164"/>
      <c r="I11" s="164"/>
      <c r="J11" s="164"/>
      <c r="K11" s="164"/>
      <c r="L11" s="164"/>
      <c r="M11" s="165"/>
      <c r="N11" s="54"/>
    </row>
    <row r="12" spans="1:14" s="34" customFormat="1" ht="97.5" customHeight="1" x14ac:dyDescent="0.25">
      <c r="A12" s="160">
        <v>1</v>
      </c>
      <c r="B12" s="166" t="s">
        <v>3</v>
      </c>
      <c r="C12" s="55" t="s">
        <v>132</v>
      </c>
      <c r="D12" s="56" t="s">
        <v>133</v>
      </c>
      <c r="E12" s="57" t="s">
        <v>211</v>
      </c>
      <c r="F12" s="50" t="s">
        <v>4</v>
      </c>
      <c r="G12" s="50" t="s">
        <v>4</v>
      </c>
      <c r="H12" s="50" t="s">
        <v>4</v>
      </c>
      <c r="I12" s="50" t="s">
        <v>4</v>
      </c>
      <c r="J12" s="167" t="str">
        <f>IF(AND(H12=G12,H13=G13),"Đạt","Chưa")</f>
        <v>Đạt</v>
      </c>
      <c r="K12" s="98" t="s">
        <v>4</v>
      </c>
      <c r="L12" s="98" t="s">
        <v>4</v>
      </c>
      <c r="M12" s="167" t="s">
        <v>4</v>
      </c>
      <c r="N12" s="54"/>
    </row>
    <row r="13" spans="1:14" s="34" customFormat="1" ht="50.25" customHeight="1" x14ac:dyDescent="0.25">
      <c r="A13" s="160"/>
      <c r="B13" s="166"/>
      <c r="C13" s="50" t="s">
        <v>134</v>
      </c>
      <c r="D13" s="35" t="s">
        <v>135</v>
      </c>
      <c r="E13" s="36" t="s">
        <v>212</v>
      </c>
      <c r="F13" s="50" t="s">
        <v>4</v>
      </c>
      <c r="G13" s="50" t="s">
        <v>4</v>
      </c>
      <c r="H13" s="50" t="s">
        <v>4</v>
      </c>
      <c r="I13" s="50" t="str">
        <f>H13</f>
        <v>Đạt</v>
      </c>
      <c r="J13" s="168"/>
      <c r="K13" s="98" t="s">
        <v>4</v>
      </c>
      <c r="L13" s="98" t="str">
        <f>K13</f>
        <v>Đạt</v>
      </c>
      <c r="M13" s="168"/>
      <c r="N13" s="54"/>
    </row>
    <row r="14" spans="1:14" s="34" customFormat="1" ht="24" customHeight="1" x14ac:dyDescent="0.25">
      <c r="A14" s="163" t="s">
        <v>23</v>
      </c>
      <c r="B14" s="164"/>
      <c r="C14" s="164"/>
      <c r="D14" s="164"/>
      <c r="E14" s="164"/>
      <c r="F14" s="164"/>
      <c r="G14" s="164"/>
      <c r="H14" s="164"/>
      <c r="I14" s="164"/>
      <c r="J14" s="164"/>
      <c r="K14" s="164"/>
      <c r="L14" s="164"/>
      <c r="M14" s="165"/>
      <c r="N14" s="54"/>
    </row>
    <row r="15" spans="1:14" s="34" customFormat="1" ht="36" customHeight="1" x14ac:dyDescent="0.25">
      <c r="A15" s="167">
        <v>2</v>
      </c>
      <c r="B15" s="174" t="s">
        <v>5</v>
      </c>
      <c r="C15" s="177" t="s">
        <v>46</v>
      </c>
      <c r="D15" s="169" t="s">
        <v>47</v>
      </c>
      <c r="E15" s="37" t="s">
        <v>43</v>
      </c>
      <c r="F15" s="201">
        <v>1</v>
      </c>
      <c r="G15" s="38">
        <v>1</v>
      </c>
      <c r="H15" s="9">
        <f>H16/H17</f>
        <v>1</v>
      </c>
      <c r="I15" s="170" t="str">
        <f>IF(OR(H15&gt;=G15,H15="-"),"Đạt","Chưa")</f>
        <v>Đạt</v>
      </c>
      <c r="J15" s="180" t="str">
        <f>IF(AND(I15=F13,I18=F13,I21=F13,I24=F13),"Đạt","Chưa")</f>
        <v>Chưa</v>
      </c>
      <c r="K15" s="9">
        <f>K16/K17</f>
        <v>1</v>
      </c>
      <c r="L15" s="170" t="str">
        <f>IF(OR(K15&gt;=J15,K15="-"),"Đạt","Đạt")</f>
        <v>Đạt</v>
      </c>
      <c r="M15" s="180" t="s">
        <v>42</v>
      </c>
      <c r="N15" s="54"/>
    </row>
    <row r="16" spans="1:14" s="34" customFormat="1" ht="39" customHeight="1" x14ac:dyDescent="0.25">
      <c r="A16" s="173"/>
      <c r="B16" s="175"/>
      <c r="C16" s="178"/>
      <c r="D16" s="169"/>
      <c r="E16" s="63" t="s">
        <v>289</v>
      </c>
      <c r="F16" s="202"/>
      <c r="G16" s="38"/>
      <c r="H16" s="95">
        <v>2.7</v>
      </c>
      <c r="I16" s="171"/>
      <c r="J16" s="181"/>
      <c r="K16" s="95">
        <v>2.7</v>
      </c>
      <c r="L16" s="171"/>
      <c r="M16" s="181"/>
      <c r="N16" s="54"/>
    </row>
    <row r="17" spans="1:14" s="34" customFormat="1" ht="29.25" customHeight="1" x14ac:dyDescent="0.25">
      <c r="A17" s="173"/>
      <c r="B17" s="175"/>
      <c r="C17" s="179"/>
      <c r="D17" s="169"/>
      <c r="E17" s="59" t="s">
        <v>214</v>
      </c>
      <c r="F17" s="203"/>
      <c r="G17" s="38"/>
      <c r="H17" s="95">
        <v>2.7</v>
      </c>
      <c r="I17" s="172"/>
      <c r="J17" s="181"/>
      <c r="K17" s="95">
        <v>2.7</v>
      </c>
      <c r="L17" s="172"/>
      <c r="M17" s="181"/>
      <c r="N17" s="54"/>
    </row>
    <row r="18" spans="1:14" s="34" customFormat="1" ht="22.5" customHeight="1" x14ac:dyDescent="0.25">
      <c r="A18" s="173"/>
      <c r="B18" s="175"/>
      <c r="C18" s="167" t="s">
        <v>48</v>
      </c>
      <c r="D18" s="169" t="s">
        <v>49</v>
      </c>
      <c r="E18" s="37" t="s">
        <v>43</v>
      </c>
      <c r="F18" s="167" t="s">
        <v>7</v>
      </c>
      <c r="G18" s="38">
        <v>0.9</v>
      </c>
      <c r="H18" s="81">
        <v>1</v>
      </c>
      <c r="I18" s="170" t="str">
        <f>IF(OR(H18&gt;=G18,H18="-"),"Đạt","Chưa")</f>
        <v>Đạt</v>
      </c>
      <c r="J18" s="181"/>
      <c r="K18" s="81">
        <v>1</v>
      </c>
      <c r="L18" s="170" t="str">
        <f>IF(OR(K18&gt;=J18,K18="-"),"Đạt","Chưa")</f>
        <v>Đạt</v>
      </c>
      <c r="M18" s="181"/>
      <c r="N18" s="54"/>
    </row>
    <row r="19" spans="1:14" s="34" customFormat="1" ht="48.75" customHeight="1" x14ac:dyDescent="0.25">
      <c r="A19" s="173"/>
      <c r="B19" s="175"/>
      <c r="C19" s="173"/>
      <c r="D19" s="169"/>
      <c r="E19" s="63" t="s">
        <v>290</v>
      </c>
      <c r="F19" s="173"/>
      <c r="G19" s="38"/>
      <c r="H19" s="92">
        <v>0</v>
      </c>
      <c r="I19" s="171"/>
      <c r="J19" s="181"/>
      <c r="K19" s="92">
        <v>0</v>
      </c>
      <c r="L19" s="171"/>
      <c r="M19" s="181"/>
      <c r="N19" s="54"/>
    </row>
    <row r="20" spans="1:14" s="34" customFormat="1" ht="28.5" customHeight="1" x14ac:dyDescent="0.25">
      <c r="A20" s="173"/>
      <c r="B20" s="175"/>
      <c r="C20" s="168"/>
      <c r="D20" s="169"/>
      <c r="E20" s="59" t="s">
        <v>216</v>
      </c>
      <c r="F20" s="168"/>
      <c r="G20" s="39"/>
      <c r="H20" s="92">
        <v>0</v>
      </c>
      <c r="I20" s="172"/>
      <c r="J20" s="181"/>
      <c r="K20" s="92">
        <v>0</v>
      </c>
      <c r="L20" s="172"/>
      <c r="M20" s="181"/>
      <c r="N20" s="54"/>
    </row>
    <row r="21" spans="1:14" s="34" customFormat="1" ht="23.25" customHeight="1" x14ac:dyDescent="0.25">
      <c r="A21" s="173"/>
      <c r="B21" s="175"/>
      <c r="C21" s="167" t="s">
        <v>50</v>
      </c>
      <c r="D21" s="169" t="s">
        <v>51</v>
      </c>
      <c r="E21" s="37" t="s">
        <v>43</v>
      </c>
      <c r="F21" s="201">
        <v>1</v>
      </c>
      <c r="G21" s="38">
        <v>1</v>
      </c>
      <c r="H21" s="9">
        <f>H22/H23</f>
        <v>1</v>
      </c>
      <c r="I21" s="170" t="str">
        <f>IF(OR(H21&gt;=G21,H21="-"),"Đạt","Chưa")</f>
        <v>Đạt</v>
      </c>
      <c r="J21" s="181"/>
      <c r="K21" s="9">
        <f>K22/K23</f>
        <v>1</v>
      </c>
      <c r="L21" s="170" t="str">
        <f>IF(OR(K21&gt;=J21,K21="-"),"Đạt","Chưa")</f>
        <v>Đạt</v>
      </c>
      <c r="M21" s="181"/>
      <c r="N21" s="54"/>
    </row>
    <row r="22" spans="1:14" s="34" customFormat="1" ht="37.5" customHeight="1" x14ac:dyDescent="0.25">
      <c r="A22" s="173"/>
      <c r="B22" s="175"/>
      <c r="C22" s="173"/>
      <c r="D22" s="169"/>
      <c r="E22" s="63" t="s">
        <v>291</v>
      </c>
      <c r="F22" s="202"/>
      <c r="G22" s="38"/>
      <c r="H22" s="50">
        <v>2.2400000000000002</v>
      </c>
      <c r="I22" s="171"/>
      <c r="J22" s="181"/>
      <c r="K22" s="98">
        <v>2.2400000000000002</v>
      </c>
      <c r="L22" s="171"/>
      <c r="M22" s="181"/>
      <c r="N22" s="54"/>
    </row>
    <row r="23" spans="1:14" s="34" customFormat="1" ht="27.75" customHeight="1" x14ac:dyDescent="0.25">
      <c r="A23" s="173"/>
      <c r="B23" s="175"/>
      <c r="C23" s="168"/>
      <c r="D23" s="169"/>
      <c r="E23" s="63" t="s">
        <v>218</v>
      </c>
      <c r="F23" s="203"/>
      <c r="G23" s="38"/>
      <c r="H23" s="50">
        <v>2.2400000000000002</v>
      </c>
      <c r="I23" s="172"/>
      <c r="J23" s="181"/>
      <c r="K23" s="98">
        <v>2.2400000000000002</v>
      </c>
      <c r="L23" s="172"/>
      <c r="M23" s="181"/>
      <c r="N23" s="54"/>
    </row>
    <row r="24" spans="1:14" s="34" customFormat="1" ht="21" customHeight="1" x14ac:dyDescent="0.25">
      <c r="A24" s="173"/>
      <c r="B24" s="175"/>
      <c r="C24" s="167" t="s">
        <v>52</v>
      </c>
      <c r="D24" s="169" t="s">
        <v>53</v>
      </c>
      <c r="E24" s="37" t="s">
        <v>43</v>
      </c>
      <c r="F24" s="167" t="s">
        <v>169</v>
      </c>
      <c r="G24" s="9">
        <v>0.5</v>
      </c>
      <c r="H24" s="9">
        <f>H25/H26</f>
        <v>0.38095238095238093</v>
      </c>
      <c r="I24" s="193" t="str">
        <f>IF(OR(H24&gt;=G24,H24="-"),"Đạt","Chưa")</f>
        <v>Chưa</v>
      </c>
      <c r="J24" s="181"/>
      <c r="K24" s="9">
        <f>K25/K26</f>
        <v>0.38095238095238093</v>
      </c>
      <c r="L24" s="193" t="str">
        <f>IF(OR(K24&gt;=J24,K24="-"),"Chưa","Chưa")</f>
        <v>Chưa</v>
      </c>
      <c r="M24" s="181"/>
      <c r="N24" s="54"/>
    </row>
    <row r="25" spans="1:14" s="34" customFormat="1" ht="47.25" customHeight="1" x14ac:dyDescent="0.25">
      <c r="A25" s="173"/>
      <c r="B25" s="175"/>
      <c r="C25" s="173"/>
      <c r="D25" s="169"/>
      <c r="E25" s="64" t="s">
        <v>292</v>
      </c>
      <c r="F25" s="173"/>
      <c r="G25" s="50"/>
      <c r="H25" s="50">
        <v>0.8</v>
      </c>
      <c r="I25" s="194"/>
      <c r="J25" s="181"/>
      <c r="K25" s="98">
        <v>0.8</v>
      </c>
      <c r="L25" s="194"/>
      <c r="M25" s="181"/>
      <c r="N25" s="54"/>
    </row>
    <row r="26" spans="1:14" s="34" customFormat="1" ht="24" customHeight="1" x14ac:dyDescent="0.25">
      <c r="A26" s="168"/>
      <c r="B26" s="176"/>
      <c r="C26" s="168"/>
      <c r="D26" s="169"/>
      <c r="E26" s="59" t="s">
        <v>44</v>
      </c>
      <c r="F26" s="168"/>
      <c r="G26" s="50"/>
      <c r="H26" s="50">
        <v>2.1</v>
      </c>
      <c r="I26" s="195"/>
      <c r="J26" s="182"/>
      <c r="K26" s="98">
        <v>2.1</v>
      </c>
      <c r="L26" s="195"/>
      <c r="M26" s="182"/>
      <c r="N26" s="54"/>
    </row>
    <row r="27" spans="1:14" s="34" customFormat="1" ht="27.75" customHeight="1" x14ac:dyDescent="0.25">
      <c r="A27" s="160">
        <v>3</v>
      </c>
      <c r="B27" s="166" t="s">
        <v>151</v>
      </c>
      <c r="C27" s="167" t="s">
        <v>54</v>
      </c>
      <c r="D27" s="169" t="s">
        <v>155</v>
      </c>
      <c r="E27" s="37" t="s">
        <v>43</v>
      </c>
      <c r="F27" s="167" t="s">
        <v>18</v>
      </c>
      <c r="G27" s="38">
        <v>0.8</v>
      </c>
      <c r="H27" s="9">
        <f>H28/H29</f>
        <v>1</v>
      </c>
      <c r="I27" s="170" t="str">
        <f>IF(OR(H27&gt;=G27,H27="-"),"Đạt","Chưa")</f>
        <v>Đạt</v>
      </c>
      <c r="J27" s="167" t="str">
        <f>IF(AND(I27=F30,I30=F30),"Đạt","Chưa")</f>
        <v>Đạt</v>
      </c>
      <c r="K27" s="9">
        <f>K28/K29</f>
        <v>1</v>
      </c>
      <c r="L27" s="170" t="str">
        <f>IF(OR(K27&gt;=J27,K27="-"),"Đạt","Đạt")</f>
        <v>Đạt</v>
      </c>
      <c r="M27" s="167" t="s">
        <v>4</v>
      </c>
      <c r="N27" s="54"/>
    </row>
    <row r="28" spans="1:14" s="34" customFormat="1" ht="42" customHeight="1" x14ac:dyDescent="0.25">
      <c r="A28" s="160"/>
      <c r="B28" s="166"/>
      <c r="C28" s="173"/>
      <c r="D28" s="169"/>
      <c r="E28" s="64" t="s">
        <v>220</v>
      </c>
      <c r="F28" s="173"/>
      <c r="G28" s="50"/>
      <c r="H28" s="83">
        <v>800</v>
      </c>
      <c r="I28" s="171"/>
      <c r="J28" s="173"/>
      <c r="K28" s="83">
        <v>800</v>
      </c>
      <c r="L28" s="171"/>
      <c r="M28" s="173"/>
      <c r="N28" s="54"/>
    </row>
    <row r="29" spans="1:14" s="34" customFormat="1" ht="27.75" customHeight="1" x14ac:dyDescent="0.25">
      <c r="A29" s="160"/>
      <c r="B29" s="166"/>
      <c r="C29" s="168"/>
      <c r="D29" s="169"/>
      <c r="E29" s="36" t="s">
        <v>55</v>
      </c>
      <c r="F29" s="168"/>
      <c r="G29" s="50"/>
      <c r="H29" s="83">
        <v>800</v>
      </c>
      <c r="I29" s="172"/>
      <c r="J29" s="173"/>
      <c r="K29" s="83">
        <v>800</v>
      </c>
      <c r="L29" s="172"/>
      <c r="M29" s="173"/>
      <c r="N29" s="54"/>
    </row>
    <row r="30" spans="1:14" s="34" customFormat="1" ht="36.75" customHeight="1" x14ac:dyDescent="0.25">
      <c r="A30" s="160"/>
      <c r="B30" s="166"/>
      <c r="C30" s="50" t="s">
        <v>56</v>
      </c>
      <c r="D30" s="35" t="s">
        <v>131</v>
      </c>
      <c r="E30" s="36" t="s">
        <v>221</v>
      </c>
      <c r="F30" s="50" t="s">
        <v>4</v>
      </c>
      <c r="G30" s="50" t="s">
        <v>4</v>
      </c>
      <c r="H30" s="50" t="s">
        <v>4</v>
      </c>
      <c r="I30" s="50" t="str">
        <f>IF(OR(H30=G30,H30="-"),"Đạt","Chưa")</f>
        <v>Đạt</v>
      </c>
      <c r="J30" s="168"/>
      <c r="K30" s="98" t="s">
        <v>4</v>
      </c>
      <c r="L30" s="98" t="str">
        <f>IF(OR(K30=J30,K30="-"),"Đạt","Đạt")</f>
        <v>Đạt</v>
      </c>
      <c r="M30" s="168"/>
      <c r="N30" s="54"/>
    </row>
    <row r="31" spans="1:14" s="34" customFormat="1" ht="24" customHeight="1" x14ac:dyDescent="0.25">
      <c r="A31" s="167">
        <v>4</v>
      </c>
      <c r="B31" s="174" t="s">
        <v>8</v>
      </c>
      <c r="C31" s="50" t="s">
        <v>57</v>
      </c>
      <c r="D31" s="11" t="s">
        <v>58</v>
      </c>
      <c r="E31" s="11" t="s">
        <v>58</v>
      </c>
      <c r="F31" s="50" t="s">
        <v>4</v>
      </c>
      <c r="G31" s="50" t="s">
        <v>4</v>
      </c>
      <c r="H31" s="97" t="s">
        <v>42</v>
      </c>
      <c r="I31" s="97" t="str">
        <f>IF(OR(H31=G31,H31="-"),"Đạt","Chưa")</f>
        <v>Chưa</v>
      </c>
      <c r="J31" s="180" t="str">
        <f>IF(AND(I31=G34,I32=G34),"Đạt","Chưa")</f>
        <v>Chưa</v>
      </c>
      <c r="K31" s="97" t="s">
        <v>42</v>
      </c>
      <c r="L31" s="97" t="s">
        <v>42</v>
      </c>
      <c r="M31" s="180" t="s">
        <v>42</v>
      </c>
      <c r="N31" s="54"/>
    </row>
    <row r="32" spans="1:14" s="34" customFormat="1" ht="24.75" customHeight="1" x14ac:dyDescent="0.25">
      <c r="A32" s="173"/>
      <c r="B32" s="175"/>
      <c r="C32" s="167" t="s">
        <v>59</v>
      </c>
      <c r="D32" s="196" t="s">
        <v>156</v>
      </c>
      <c r="E32" s="37" t="s">
        <v>43</v>
      </c>
      <c r="F32" s="167" t="s">
        <v>24</v>
      </c>
      <c r="G32" s="9">
        <v>0.98</v>
      </c>
      <c r="H32" s="82" t="s">
        <v>194</v>
      </c>
      <c r="I32" s="167" t="str">
        <f>IF(OR(H32&gt;=G32,H32="-"),"Đạt","Chưa")</f>
        <v>Đạt</v>
      </c>
      <c r="J32" s="181"/>
      <c r="K32" s="82" t="s">
        <v>194</v>
      </c>
      <c r="L32" s="167" t="str">
        <f>IF(OR(K32&gt;=J32,K32="-"),"Đạt","Chưa")</f>
        <v>Đạt</v>
      </c>
      <c r="M32" s="181"/>
      <c r="N32" s="54"/>
    </row>
    <row r="33" spans="1:14" s="34" customFormat="1" ht="36" customHeight="1" x14ac:dyDescent="0.25">
      <c r="A33" s="173"/>
      <c r="B33" s="175"/>
      <c r="C33" s="173"/>
      <c r="D33" s="197"/>
      <c r="E33" s="36" t="s">
        <v>222</v>
      </c>
      <c r="F33" s="173"/>
      <c r="G33" s="50"/>
      <c r="H33" s="94">
        <v>1758</v>
      </c>
      <c r="I33" s="173"/>
      <c r="J33" s="181"/>
      <c r="K33" s="94">
        <v>1758</v>
      </c>
      <c r="L33" s="173"/>
      <c r="M33" s="181"/>
      <c r="N33" s="54"/>
    </row>
    <row r="34" spans="1:14" s="34" customFormat="1" ht="24.75" customHeight="1" x14ac:dyDescent="0.25">
      <c r="A34" s="168"/>
      <c r="B34" s="176"/>
      <c r="C34" s="168"/>
      <c r="D34" s="198"/>
      <c r="E34" s="36" t="s">
        <v>223</v>
      </c>
      <c r="F34" s="168"/>
      <c r="G34" s="50" t="s">
        <v>4</v>
      </c>
      <c r="H34" s="94">
        <v>1762</v>
      </c>
      <c r="I34" s="168"/>
      <c r="J34" s="182"/>
      <c r="K34" s="94">
        <v>1762</v>
      </c>
      <c r="L34" s="168"/>
      <c r="M34" s="182"/>
      <c r="N34" s="54"/>
    </row>
    <row r="35" spans="1:14" s="34" customFormat="1" ht="33" customHeight="1" x14ac:dyDescent="0.25">
      <c r="A35" s="167">
        <v>5</v>
      </c>
      <c r="B35" s="174" t="s">
        <v>152</v>
      </c>
      <c r="C35" s="177">
        <v>5</v>
      </c>
      <c r="D35" s="169" t="s">
        <v>60</v>
      </c>
      <c r="E35" s="37" t="s">
        <v>43</v>
      </c>
      <c r="F35" s="167" t="s">
        <v>6</v>
      </c>
      <c r="G35" s="38">
        <v>0.7</v>
      </c>
      <c r="H35" s="85">
        <f>H36/H37</f>
        <v>0</v>
      </c>
      <c r="I35" s="180" t="str">
        <f>IF(OR(H35&gt;=G35,H35="-"),"Đạt","Chưa")</f>
        <v>Chưa</v>
      </c>
      <c r="J35" s="180" t="str">
        <f>IF(I35=G37,"Đạt","Chưa")</f>
        <v>Chưa</v>
      </c>
      <c r="K35" s="85">
        <f>K36/K37</f>
        <v>0</v>
      </c>
      <c r="L35" s="180" t="str">
        <f>IF(OR(K35&gt;=J35,K35="-"),"Đạt","Chưa")</f>
        <v>Chưa</v>
      </c>
      <c r="M35" s="180" t="str">
        <f>L35</f>
        <v>Chưa</v>
      </c>
      <c r="N35" s="54"/>
    </row>
    <row r="36" spans="1:14" s="34" customFormat="1" ht="26.25" customHeight="1" x14ac:dyDescent="0.25">
      <c r="A36" s="173"/>
      <c r="B36" s="175"/>
      <c r="C36" s="178"/>
      <c r="D36" s="169"/>
      <c r="E36" s="58" t="s">
        <v>224</v>
      </c>
      <c r="F36" s="173"/>
      <c r="G36" s="50"/>
      <c r="H36" s="65">
        <v>0</v>
      </c>
      <c r="I36" s="181"/>
      <c r="J36" s="181"/>
      <c r="K36" s="65">
        <v>0</v>
      </c>
      <c r="L36" s="181"/>
      <c r="M36" s="181"/>
      <c r="N36" s="54"/>
    </row>
    <row r="37" spans="1:14" s="34" customFormat="1" ht="24.75" customHeight="1" x14ac:dyDescent="0.25">
      <c r="A37" s="168"/>
      <c r="B37" s="176"/>
      <c r="C37" s="179"/>
      <c r="D37" s="169"/>
      <c r="E37" s="59" t="s">
        <v>225</v>
      </c>
      <c r="F37" s="168"/>
      <c r="G37" s="50" t="s">
        <v>4</v>
      </c>
      <c r="H37" s="65">
        <v>3</v>
      </c>
      <c r="I37" s="182"/>
      <c r="J37" s="182"/>
      <c r="K37" s="65">
        <v>3</v>
      </c>
      <c r="L37" s="182"/>
      <c r="M37" s="182"/>
      <c r="N37" s="54"/>
    </row>
    <row r="38" spans="1:14" s="34" customFormat="1" ht="40.5" customHeight="1" x14ac:dyDescent="0.25">
      <c r="A38" s="167">
        <v>6</v>
      </c>
      <c r="B38" s="174" t="s">
        <v>25</v>
      </c>
      <c r="C38" s="50" t="s">
        <v>61</v>
      </c>
      <c r="D38" s="35" t="s">
        <v>293</v>
      </c>
      <c r="E38" s="115" t="s">
        <v>226</v>
      </c>
      <c r="F38" s="50" t="s">
        <v>4</v>
      </c>
      <c r="G38" s="50" t="s">
        <v>4</v>
      </c>
      <c r="H38" s="61" t="s">
        <v>4</v>
      </c>
      <c r="I38" s="49" t="str">
        <f>IF(OR(H38&gt;=G38,H38="-"),"Đạt","Chưa")</f>
        <v>Đạt</v>
      </c>
      <c r="J38" s="156" t="str">
        <f>IF(AND(I38=G38,I39=G38,I40=G38),G38,"Chưa")</f>
        <v>Đạt</v>
      </c>
      <c r="K38" s="61" t="s">
        <v>4</v>
      </c>
      <c r="L38" s="99" t="str">
        <f>IF(OR(K38&gt;=J38,K38="-"),"Đạt","Chưa")</f>
        <v>Đạt</v>
      </c>
      <c r="M38" s="156" t="s">
        <v>4</v>
      </c>
      <c r="N38" s="54"/>
    </row>
    <row r="39" spans="1:14" s="34" customFormat="1" ht="39" customHeight="1" x14ac:dyDescent="0.25">
      <c r="A39" s="173"/>
      <c r="B39" s="175"/>
      <c r="C39" s="55" t="s">
        <v>62</v>
      </c>
      <c r="D39" s="35" t="s">
        <v>63</v>
      </c>
      <c r="E39" s="52" t="s">
        <v>227</v>
      </c>
      <c r="F39" s="50" t="s">
        <v>4</v>
      </c>
      <c r="G39" s="50" t="s">
        <v>4</v>
      </c>
      <c r="H39" s="61" t="s">
        <v>4</v>
      </c>
      <c r="I39" s="49" t="str">
        <f>IF(OR(H39&gt;=G39,H39="-"),"Đạt","Chưa")</f>
        <v>Đạt</v>
      </c>
      <c r="J39" s="156"/>
      <c r="K39" s="61" t="s">
        <v>4</v>
      </c>
      <c r="L39" s="99" t="str">
        <f>IF(OR(K39&gt;=J39,K39="-"),"Đạt","Chưa")</f>
        <v>Đạt</v>
      </c>
      <c r="M39" s="156"/>
      <c r="N39" s="54"/>
    </row>
    <row r="40" spans="1:14" s="34" customFormat="1" ht="27.75" customHeight="1" x14ac:dyDescent="0.25">
      <c r="A40" s="173"/>
      <c r="B40" s="175"/>
      <c r="C40" s="167" t="s">
        <v>64</v>
      </c>
      <c r="D40" s="196" t="s">
        <v>65</v>
      </c>
      <c r="E40" s="52" t="s">
        <v>67</v>
      </c>
      <c r="F40" s="201">
        <v>1</v>
      </c>
      <c r="G40" s="38">
        <v>1</v>
      </c>
      <c r="H40" s="85">
        <f>H41/H42</f>
        <v>1</v>
      </c>
      <c r="I40" s="157" t="str">
        <f>IF(OR(H40&gt;=G40,H40="-"),"Đạt","Chưa")</f>
        <v>Đạt</v>
      </c>
      <c r="J40" s="156"/>
      <c r="K40" s="85">
        <f>K41/K42</f>
        <v>1</v>
      </c>
      <c r="L40" s="157" t="str">
        <f>IF(OR(K40&gt;=J40,K40="-"),"Đạt","Chưa")</f>
        <v>Đạt</v>
      </c>
      <c r="M40" s="156"/>
      <c r="N40" s="54"/>
    </row>
    <row r="41" spans="1:14" s="34" customFormat="1" ht="38.25" customHeight="1" x14ac:dyDescent="0.25">
      <c r="A41" s="173"/>
      <c r="B41" s="175"/>
      <c r="C41" s="173"/>
      <c r="D41" s="199"/>
      <c r="E41" s="52" t="s">
        <v>282</v>
      </c>
      <c r="F41" s="202"/>
      <c r="G41" s="38"/>
      <c r="H41" s="65">
        <v>6</v>
      </c>
      <c r="I41" s="158"/>
      <c r="J41" s="156"/>
      <c r="K41" s="65">
        <v>6</v>
      </c>
      <c r="L41" s="158"/>
      <c r="M41" s="156"/>
      <c r="N41" s="54"/>
    </row>
    <row r="42" spans="1:14" s="34" customFormat="1" ht="30" customHeight="1" x14ac:dyDescent="0.25">
      <c r="A42" s="168"/>
      <c r="B42" s="176"/>
      <c r="C42" s="168"/>
      <c r="D42" s="200"/>
      <c r="E42" s="52" t="s">
        <v>228</v>
      </c>
      <c r="F42" s="203"/>
      <c r="G42" s="38"/>
      <c r="H42" s="84">
        <v>6</v>
      </c>
      <c r="I42" s="159"/>
      <c r="J42" s="156"/>
      <c r="K42" s="84">
        <v>6</v>
      </c>
      <c r="L42" s="159"/>
      <c r="M42" s="156"/>
      <c r="N42" s="54"/>
    </row>
    <row r="43" spans="1:14" s="34" customFormat="1" ht="70.5" customHeight="1" x14ac:dyDescent="0.25">
      <c r="A43" s="50">
        <v>7</v>
      </c>
      <c r="B43" s="51" t="s">
        <v>26</v>
      </c>
      <c r="C43" s="41">
        <v>7</v>
      </c>
      <c r="D43" s="15" t="s">
        <v>27</v>
      </c>
      <c r="E43" s="36" t="s">
        <v>26</v>
      </c>
      <c r="F43" s="50" t="s">
        <v>4</v>
      </c>
      <c r="G43" s="50" t="s">
        <v>4</v>
      </c>
      <c r="H43" s="114" t="s">
        <v>4</v>
      </c>
      <c r="I43" s="141" t="str">
        <f>H43</f>
        <v>Đạt</v>
      </c>
      <c r="J43" s="134" t="str">
        <f>IF(I43=G45,"Đạt","Chưa")</f>
        <v>Đạt</v>
      </c>
      <c r="K43" s="97" t="s">
        <v>42</v>
      </c>
      <c r="L43" s="97" t="s">
        <v>42</v>
      </c>
      <c r="M43" s="104" t="s">
        <v>42</v>
      </c>
      <c r="N43" s="54"/>
    </row>
    <row r="44" spans="1:14" s="34" customFormat="1" ht="27.75" customHeight="1" x14ac:dyDescent="0.25">
      <c r="A44" s="160">
        <v>8</v>
      </c>
      <c r="B44" s="166" t="s">
        <v>9</v>
      </c>
      <c r="C44" s="41" t="s">
        <v>76</v>
      </c>
      <c r="D44" s="15" t="s">
        <v>77</v>
      </c>
      <c r="E44" s="36" t="s">
        <v>229</v>
      </c>
      <c r="F44" s="50" t="s">
        <v>4</v>
      </c>
      <c r="G44" s="50" t="s">
        <v>4</v>
      </c>
      <c r="H44" s="50" t="s">
        <v>4</v>
      </c>
      <c r="I44" s="141" t="str">
        <f>H44</f>
        <v>Đạt</v>
      </c>
      <c r="J44" s="160" t="str">
        <f>IF(AND(I44=F44,I45=F44,I46=F44,I47=F44),"Đạt","Chưa")</f>
        <v>Đạt</v>
      </c>
      <c r="K44" s="98" t="s">
        <v>4</v>
      </c>
      <c r="L44" s="98" t="s">
        <v>4</v>
      </c>
      <c r="M44" s="160" t="s">
        <v>4</v>
      </c>
      <c r="N44" s="54"/>
    </row>
    <row r="45" spans="1:14" s="34" customFormat="1" ht="27.75" customHeight="1" x14ac:dyDescent="0.25">
      <c r="A45" s="160"/>
      <c r="B45" s="166"/>
      <c r="C45" s="41" t="s">
        <v>74</v>
      </c>
      <c r="D45" s="15" t="s">
        <v>75</v>
      </c>
      <c r="E45" s="36" t="s">
        <v>230</v>
      </c>
      <c r="F45" s="50" t="s">
        <v>4</v>
      </c>
      <c r="G45" s="50" t="s">
        <v>4</v>
      </c>
      <c r="H45" s="50" t="s">
        <v>4</v>
      </c>
      <c r="I45" s="50" t="str">
        <f>H45</f>
        <v>Đạt</v>
      </c>
      <c r="J45" s="160"/>
      <c r="K45" s="98" t="s">
        <v>4</v>
      </c>
      <c r="L45" s="98" t="str">
        <f>K45</f>
        <v>Đạt</v>
      </c>
      <c r="M45" s="160"/>
      <c r="N45" s="54"/>
    </row>
    <row r="46" spans="1:14" s="34" customFormat="1" ht="30.75" customHeight="1" x14ac:dyDescent="0.25">
      <c r="A46" s="160"/>
      <c r="B46" s="166"/>
      <c r="C46" s="41" t="s">
        <v>72</v>
      </c>
      <c r="D46" s="15" t="s">
        <v>73</v>
      </c>
      <c r="E46" s="36" t="s">
        <v>231</v>
      </c>
      <c r="F46" s="50" t="s">
        <v>4</v>
      </c>
      <c r="G46" s="50" t="s">
        <v>4</v>
      </c>
      <c r="H46" s="50" t="s">
        <v>4</v>
      </c>
      <c r="I46" s="141" t="str">
        <f>H46</f>
        <v>Đạt</v>
      </c>
      <c r="J46" s="160"/>
      <c r="K46" s="98" t="s">
        <v>4</v>
      </c>
      <c r="L46" s="98" t="str">
        <f>K46</f>
        <v>Đạt</v>
      </c>
      <c r="M46" s="160"/>
      <c r="N46" s="54"/>
    </row>
    <row r="47" spans="1:14" s="34" customFormat="1" ht="41.25" customHeight="1" x14ac:dyDescent="0.25">
      <c r="A47" s="160"/>
      <c r="B47" s="166"/>
      <c r="C47" s="41" t="s">
        <v>71</v>
      </c>
      <c r="D47" s="42" t="s">
        <v>136</v>
      </c>
      <c r="E47" s="36" t="s">
        <v>232</v>
      </c>
      <c r="F47" s="50" t="s">
        <v>4</v>
      </c>
      <c r="G47" s="50" t="s">
        <v>4</v>
      </c>
      <c r="H47" s="50" t="s">
        <v>4</v>
      </c>
      <c r="I47" s="141" t="str">
        <f>H47</f>
        <v>Đạt</v>
      </c>
      <c r="J47" s="160"/>
      <c r="K47" s="98" t="s">
        <v>4</v>
      </c>
      <c r="L47" s="98" t="str">
        <f>K47</f>
        <v>Đạt</v>
      </c>
      <c r="M47" s="160"/>
      <c r="N47" s="54"/>
    </row>
    <row r="48" spans="1:14" s="34" customFormat="1" ht="21" customHeight="1" x14ac:dyDescent="0.25">
      <c r="A48" s="160">
        <v>9</v>
      </c>
      <c r="B48" s="166" t="s">
        <v>10</v>
      </c>
      <c r="C48" s="160" t="s">
        <v>69</v>
      </c>
      <c r="D48" s="204" t="s">
        <v>70</v>
      </c>
      <c r="E48" s="151" t="s">
        <v>78</v>
      </c>
      <c r="F48" s="160" t="s">
        <v>28</v>
      </c>
      <c r="G48" s="141">
        <v>0</v>
      </c>
      <c r="H48" s="85">
        <f>H49/H50*100</f>
        <v>0</v>
      </c>
      <c r="I48" s="156" t="str">
        <f>IF(OR(H48&gt;=G48,H48="-"),"Đạt","Chưa")</f>
        <v>Đạt</v>
      </c>
      <c r="J48" s="156" t="str">
        <f>IF(AND(I48=G50,I51=G50),"Đạt","Chưa")</f>
        <v>Đạt</v>
      </c>
      <c r="K48" s="85">
        <f>K49/K50*100</f>
        <v>0</v>
      </c>
      <c r="L48" s="156" t="str">
        <f>IF(OR(K48&gt;=J48,K48="-"),"Đạt","Đạt")</f>
        <v>Đạt</v>
      </c>
      <c r="M48" s="156" t="s">
        <v>4</v>
      </c>
      <c r="N48" s="54"/>
    </row>
    <row r="49" spans="1:15" s="34" customFormat="1" ht="21" customHeight="1" x14ac:dyDescent="0.25">
      <c r="A49" s="160"/>
      <c r="B49" s="166"/>
      <c r="C49" s="160"/>
      <c r="D49" s="204"/>
      <c r="E49" s="144" t="s">
        <v>233</v>
      </c>
      <c r="F49" s="160"/>
      <c r="G49" s="141"/>
      <c r="H49" s="84">
        <v>0</v>
      </c>
      <c r="I49" s="156"/>
      <c r="J49" s="156"/>
      <c r="K49" s="84">
        <v>0</v>
      </c>
      <c r="L49" s="156"/>
      <c r="M49" s="156"/>
      <c r="N49" s="54"/>
    </row>
    <row r="50" spans="1:15" s="34" customFormat="1" ht="21" customHeight="1" x14ac:dyDescent="0.25">
      <c r="A50" s="160"/>
      <c r="B50" s="166"/>
      <c r="C50" s="160"/>
      <c r="D50" s="204"/>
      <c r="E50" s="144" t="s">
        <v>223</v>
      </c>
      <c r="F50" s="160"/>
      <c r="G50" s="141" t="s">
        <v>4</v>
      </c>
      <c r="H50" s="84">
        <v>1762</v>
      </c>
      <c r="I50" s="156"/>
      <c r="J50" s="156"/>
      <c r="K50" s="84">
        <v>1762</v>
      </c>
      <c r="L50" s="156"/>
      <c r="M50" s="156"/>
      <c r="N50" s="54"/>
    </row>
    <row r="51" spans="1:15" s="34" customFormat="1" ht="21" customHeight="1" x14ac:dyDescent="0.25">
      <c r="A51" s="160"/>
      <c r="B51" s="166"/>
      <c r="C51" s="160" t="s">
        <v>79</v>
      </c>
      <c r="D51" s="204" t="s">
        <v>80</v>
      </c>
      <c r="E51" s="151" t="s">
        <v>78</v>
      </c>
      <c r="F51" s="160" t="s">
        <v>193</v>
      </c>
      <c r="G51" s="38">
        <v>0.8</v>
      </c>
      <c r="H51" s="60">
        <f>H52/H53</f>
        <v>0.76844494892167992</v>
      </c>
      <c r="I51" s="156" t="str">
        <f>IF(OR(H51&gt;=G51,H51="-"),"Đạt","Đạt")</f>
        <v>Đạt</v>
      </c>
      <c r="J51" s="156"/>
      <c r="K51" s="60">
        <f>K52/K53</f>
        <v>0.76844494892167992</v>
      </c>
      <c r="L51" s="156" t="str">
        <f>IF(OR(K51&gt;=J51,K51="-"),"Đạt","Đạt")</f>
        <v>Đạt</v>
      </c>
      <c r="M51" s="156"/>
      <c r="N51" s="54"/>
    </row>
    <row r="52" spans="1:15" s="34" customFormat="1" ht="21" customHeight="1" x14ac:dyDescent="0.25">
      <c r="A52" s="160"/>
      <c r="B52" s="166"/>
      <c r="C52" s="160"/>
      <c r="D52" s="204"/>
      <c r="E52" s="144" t="s">
        <v>81</v>
      </c>
      <c r="F52" s="160"/>
      <c r="G52" s="141"/>
      <c r="H52" s="84">
        <v>1354</v>
      </c>
      <c r="I52" s="156"/>
      <c r="J52" s="156"/>
      <c r="K52" s="84">
        <v>1354</v>
      </c>
      <c r="L52" s="156"/>
      <c r="M52" s="156"/>
      <c r="N52" s="54"/>
    </row>
    <row r="53" spans="1:15" s="34" customFormat="1" ht="21" customHeight="1" x14ac:dyDescent="0.25">
      <c r="A53" s="160"/>
      <c r="B53" s="166"/>
      <c r="C53" s="160"/>
      <c r="D53" s="204"/>
      <c r="E53" s="144" t="s">
        <v>82</v>
      </c>
      <c r="F53" s="160"/>
      <c r="G53" s="141"/>
      <c r="H53" s="84">
        <v>1762</v>
      </c>
      <c r="I53" s="156"/>
      <c r="J53" s="156"/>
      <c r="K53" s="84">
        <v>1762</v>
      </c>
      <c r="L53" s="156"/>
      <c r="M53" s="156"/>
      <c r="N53" s="54"/>
    </row>
    <row r="54" spans="1:15" s="34" customFormat="1" ht="24.75" customHeight="1" x14ac:dyDescent="0.25">
      <c r="A54" s="206" t="s">
        <v>29</v>
      </c>
      <c r="B54" s="206"/>
      <c r="C54" s="206"/>
      <c r="D54" s="206"/>
      <c r="E54" s="206"/>
      <c r="F54" s="206"/>
      <c r="G54" s="206"/>
      <c r="H54" s="206"/>
      <c r="I54" s="206"/>
      <c r="J54" s="206"/>
      <c r="K54" s="206"/>
      <c r="L54" s="206"/>
      <c r="M54" s="206"/>
      <c r="N54" s="54"/>
    </row>
    <row r="55" spans="1:15" s="34" customFormat="1" ht="39.75" customHeight="1" x14ac:dyDescent="0.25">
      <c r="A55" s="160">
        <v>10</v>
      </c>
      <c r="B55" s="166" t="s">
        <v>11</v>
      </c>
      <c r="C55" s="160">
        <v>10</v>
      </c>
      <c r="D55" s="42" t="s">
        <v>38</v>
      </c>
      <c r="E55" s="142" t="s">
        <v>234</v>
      </c>
      <c r="F55" s="141" t="s">
        <v>198</v>
      </c>
      <c r="G55" s="141">
        <v>56</v>
      </c>
      <c r="H55" s="141">
        <v>56.734000000000002</v>
      </c>
      <c r="I55" s="150" t="str">
        <f>IF(OR(H5&gt;=G54,H54="-"),"Đạt","Chưa")</f>
        <v>Đạt</v>
      </c>
      <c r="J55" s="221" t="s">
        <v>4</v>
      </c>
      <c r="K55" s="141">
        <v>56.734000000000002</v>
      </c>
      <c r="L55" s="143" t="str">
        <f>IF(OR(K55&gt;=J55,K55="-"),"Đạt","Đạt")</f>
        <v>Đạt</v>
      </c>
      <c r="M55" s="67" t="s">
        <v>4</v>
      </c>
      <c r="N55" s="54"/>
    </row>
    <row r="56" spans="1:15" s="34" customFormat="1" ht="21.75" customHeight="1" x14ac:dyDescent="0.25">
      <c r="A56" s="160"/>
      <c r="B56" s="166"/>
      <c r="C56" s="160"/>
      <c r="D56" s="15" t="s">
        <v>294</v>
      </c>
      <c r="E56" s="142" t="s">
        <v>286</v>
      </c>
      <c r="F56" s="141" t="s">
        <v>287</v>
      </c>
      <c r="G56" s="141">
        <v>59</v>
      </c>
      <c r="H56" s="94"/>
      <c r="I56" s="150" t="str">
        <f>IF(OR(H6&gt;=G55,H55="-"),"Đạt","Chưa")</f>
        <v>Chưa</v>
      </c>
      <c r="J56" s="221"/>
      <c r="K56" s="94">
        <v>56.734000000000002</v>
      </c>
      <c r="L56" s="106"/>
      <c r="M56" s="106"/>
      <c r="N56" s="54"/>
    </row>
    <row r="57" spans="1:15" s="34" customFormat="1" ht="28.5" customHeight="1" x14ac:dyDescent="0.25">
      <c r="A57" s="160">
        <v>11</v>
      </c>
      <c r="B57" s="166" t="s">
        <v>12</v>
      </c>
      <c r="C57" s="160">
        <v>11</v>
      </c>
      <c r="D57" s="160" t="s">
        <v>196</v>
      </c>
      <c r="E57" s="151" t="s">
        <v>239</v>
      </c>
      <c r="F57" s="160" t="s">
        <v>195</v>
      </c>
      <c r="G57" s="38">
        <v>0.04</v>
      </c>
      <c r="H57" s="146">
        <v>3.5400000000000001E-2</v>
      </c>
      <c r="I57" s="156" t="s">
        <v>4</v>
      </c>
      <c r="J57" s="156" t="str">
        <f>IF(I57=G60,"Đạt","Chưa")</f>
        <v>Đạt</v>
      </c>
      <c r="K57" s="146">
        <v>3.5400000000000001E-2</v>
      </c>
      <c r="L57" s="157" t="s">
        <v>4</v>
      </c>
      <c r="M57" s="157" t="s">
        <v>4</v>
      </c>
      <c r="N57" s="54"/>
      <c r="O57" s="34" t="s">
        <v>197</v>
      </c>
    </row>
    <row r="58" spans="1:15" s="34" customFormat="1" ht="22.5" customHeight="1" x14ac:dyDescent="0.25">
      <c r="A58" s="160"/>
      <c r="B58" s="166"/>
      <c r="C58" s="160"/>
      <c r="D58" s="160"/>
      <c r="E58" s="142" t="s">
        <v>238</v>
      </c>
      <c r="F58" s="160"/>
      <c r="G58" s="141"/>
      <c r="H58" s="147">
        <f>H59/H60</f>
        <v>3.9772727272727269E-3</v>
      </c>
      <c r="I58" s="156"/>
      <c r="J58" s="156"/>
      <c r="K58" s="147">
        <f>K59/K60</f>
        <v>3.9772727272727269E-3</v>
      </c>
      <c r="L58" s="158"/>
      <c r="M58" s="158"/>
      <c r="N58" s="54"/>
    </row>
    <row r="59" spans="1:15" s="34" customFormat="1" ht="22.5" customHeight="1" x14ac:dyDescent="0.25">
      <c r="A59" s="160"/>
      <c r="B59" s="166"/>
      <c r="C59" s="160"/>
      <c r="D59" s="160"/>
      <c r="E59" s="142" t="s">
        <v>237</v>
      </c>
      <c r="F59" s="160"/>
      <c r="G59" s="141"/>
      <c r="H59" s="148">
        <f>9-2</f>
        <v>7</v>
      </c>
      <c r="I59" s="156"/>
      <c r="J59" s="156"/>
      <c r="K59" s="148">
        <f>9-2</f>
        <v>7</v>
      </c>
      <c r="L59" s="158"/>
      <c r="M59" s="158"/>
      <c r="N59" s="54"/>
    </row>
    <row r="60" spans="1:15" s="34" customFormat="1" ht="22.5" customHeight="1" x14ac:dyDescent="0.25">
      <c r="A60" s="160"/>
      <c r="B60" s="166"/>
      <c r="C60" s="160"/>
      <c r="D60" s="160"/>
      <c r="E60" s="142" t="s">
        <v>83</v>
      </c>
      <c r="F60" s="160"/>
      <c r="G60" s="141" t="s">
        <v>4</v>
      </c>
      <c r="H60" s="127">
        <f>1762-2</f>
        <v>1760</v>
      </c>
      <c r="I60" s="156"/>
      <c r="J60" s="156"/>
      <c r="K60" s="127">
        <f>1762-2</f>
        <v>1760</v>
      </c>
      <c r="L60" s="158"/>
      <c r="M60" s="158"/>
      <c r="N60" s="54"/>
    </row>
    <row r="61" spans="1:15" s="34" customFormat="1" ht="22.5" customHeight="1" x14ac:dyDescent="0.25">
      <c r="A61" s="160"/>
      <c r="B61" s="166"/>
      <c r="C61" s="160"/>
      <c r="D61" s="160"/>
      <c r="E61" s="151" t="s">
        <v>240</v>
      </c>
      <c r="F61" s="160"/>
      <c r="G61" s="141"/>
      <c r="H61" s="147">
        <f>H62/H63</f>
        <v>3.1356898517673891E-2</v>
      </c>
      <c r="I61" s="156"/>
      <c r="J61" s="156"/>
      <c r="K61" s="147">
        <f>K62/K63</f>
        <v>3.1356898517673891E-2</v>
      </c>
      <c r="L61" s="158"/>
      <c r="M61" s="158"/>
      <c r="N61" s="54"/>
    </row>
    <row r="62" spans="1:15" s="34" customFormat="1" ht="22.5" customHeight="1" x14ac:dyDescent="0.25">
      <c r="A62" s="160"/>
      <c r="B62" s="166"/>
      <c r="C62" s="160"/>
      <c r="D62" s="160"/>
      <c r="E62" s="142" t="s">
        <v>241</v>
      </c>
      <c r="F62" s="160"/>
      <c r="G62" s="141"/>
      <c r="H62" s="148">
        <f>63-8</f>
        <v>55</v>
      </c>
      <c r="I62" s="156"/>
      <c r="J62" s="156"/>
      <c r="K62" s="148">
        <f>63-8</f>
        <v>55</v>
      </c>
      <c r="L62" s="158"/>
      <c r="M62" s="158"/>
      <c r="N62" s="54"/>
    </row>
    <row r="63" spans="1:15" s="34" customFormat="1" ht="22.5" customHeight="1" x14ac:dyDescent="0.25">
      <c r="A63" s="160"/>
      <c r="B63" s="166"/>
      <c r="C63" s="160"/>
      <c r="D63" s="160"/>
      <c r="E63" s="142" t="s">
        <v>83</v>
      </c>
      <c r="F63" s="160"/>
      <c r="G63" s="141"/>
      <c r="H63" s="127">
        <f>1762-8</f>
        <v>1754</v>
      </c>
      <c r="I63" s="156"/>
      <c r="J63" s="156"/>
      <c r="K63" s="127">
        <f>1762-8</f>
        <v>1754</v>
      </c>
      <c r="L63" s="159"/>
      <c r="M63" s="159"/>
      <c r="N63" s="54"/>
    </row>
    <row r="64" spans="1:15" s="34" customFormat="1" ht="26.25" customHeight="1" x14ac:dyDescent="0.25">
      <c r="A64" s="167">
        <v>12</v>
      </c>
      <c r="B64" s="174" t="s">
        <v>13</v>
      </c>
      <c r="C64" s="167" t="s">
        <v>84</v>
      </c>
      <c r="D64" s="207" t="s">
        <v>157</v>
      </c>
      <c r="E64" s="151" t="s">
        <v>78</v>
      </c>
      <c r="F64" s="160" t="s">
        <v>6</v>
      </c>
      <c r="G64" s="38">
        <v>0.7</v>
      </c>
      <c r="H64" s="60">
        <f>(IF(TYPE(H65/H66)=16,"-",H65/H66))</f>
        <v>0.80347144456886899</v>
      </c>
      <c r="I64" s="156" t="s">
        <v>4</v>
      </c>
      <c r="J64" s="156" t="str">
        <f>IF(AND(I64=G66,I67=G69),"Đạt","Chưa")</f>
        <v>Đạt</v>
      </c>
      <c r="K64" s="60">
        <f>(IF(TYPE(K65/K66)=16,"-",K65/K66))</f>
        <v>0.78805394990366084</v>
      </c>
      <c r="L64" s="156" t="s">
        <v>4</v>
      </c>
      <c r="M64" s="156" t="str">
        <f>IF(AND(L64=J66,L67=J69),"Đạt","Đạt")</f>
        <v>Đạt</v>
      </c>
      <c r="N64" s="54"/>
    </row>
    <row r="65" spans="1:14" s="34" customFormat="1" ht="21.75" customHeight="1" x14ac:dyDescent="0.25">
      <c r="A65" s="173"/>
      <c r="B65" s="175"/>
      <c r="C65" s="173"/>
      <c r="D65" s="197"/>
      <c r="E65" s="144" t="s">
        <v>243</v>
      </c>
      <c r="F65" s="160"/>
      <c r="G65" s="141"/>
      <c r="H65" s="84">
        <v>2870</v>
      </c>
      <c r="I65" s="156"/>
      <c r="J65" s="156"/>
      <c r="K65" s="84">
        <v>2863</v>
      </c>
      <c r="L65" s="156"/>
      <c r="M65" s="156"/>
      <c r="N65" s="54"/>
    </row>
    <row r="66" spans="1:14" s="34" customFormat="1" ht="21.75" customHeight="1" x14ac:dyDescent="0.25">
      <c r="A66" s="173"/>
      <c r="B66" s="175"/>
      <c r="C66" s="168"/>
      <c r="D66" s="198"/>
      <c r="E66" s="144" t="s">
        <v>242</v>
      </c>
      <c r="F66" s="160"/>
      <c r="G66" s="141" t="s">
        <v>4</v>
      </c>
      <c r="H66" s="84">
        <v>3572</v>
      </c>
      <c r="I66" s="156"/>
      <c r="J66" s="156"/>
      <c r="K66" s="84">
        <v>3633</v>
      </c>
      <c r="L66" s="156"/>
      <c r="M66" s="156"/>
      <c r="N66" s="54"/>
    </row>
    <row r="67" spans="1:14" s="34" customFormat="1" ht="26.25" customHeight="1" x14ac:dyDescent="0.25">
      <c r="A67" s="173"/>
      <c r="B67" s="175"/>
      <c r="C67" s="160" t="s">
        <v>85</v>
      </c>
      <c r="D67" s="208" t="s">
        <v>158</v>
      </c>
      <c r="E67" s="151" t="s">
        <v>78</v>
      </c>
      <c r="F67" s="141" t="s">
        <v>154</v>
      </c>
      <c r="G67" s="38">
        <v>0.25</v>
      </c>
      <c r="H67" s="60">
        <f>(IF(TYPE(H68/H69)=16,"-",H68/H69))</f>
        <v>0.29339305711086228</v>
      </c>
      <c r="I67" s="156" t="s">
        <v>4</v>
      </c>
      <c r="J67" s="156"/>
      <c r="K67" s="60">
        <f>(IF(TYPE(K68/K69)=16,"-",K68/K69))</f>
        <v>0.29204514175612439</v>
      </c>
      <c r="L67" s="156" t="s">
        <v>4</v>
      </c>
      <c r="M67" s="156"/>
      <c r="N67" s="54"/>
    </row>
    <row r="68" spans="1:14" s="34" customFormat="1" ht="40.5" customHeight="1" x14ac:dyDescent="0.25">
      <c r="A68" s="173"/>
      <c r="B68" s="175"/>
      <c r="C68" s="160"/>
      <c r="D68" s="209"/>
      <c r="E68" s="142" t="s">
        <v>244</v>
      </c>
      <c r="F68" s="39"/>
      <c r="G68" s="39"/>
      <c r="H68" s="84">
        <v>1048</v>
      </c>
      <c r="I68" s="156"/>
      <c r="J68" s="156"/>
      <c r="K68" s="84">
        <v>1061</v>
      </c>
      <c r="L68" s="156"/>
      <c r="M68" s="156"/>
      <c r="N68" s="54"/>
    </row>
    <row r="69" spans="1:14" s="34" customFormat="1" ht="22.5" customHeight="1" x14ac:dyDescent="0.25">
      <c r="A69" s="168"/>
      <c r="B69" s="176"/>
      <c r="C69" s="160"/>
      <c r="D69" s="210"/>
      <c r="E69" s="144" t="s">
        <v>242</v>
      </c>
      <c r="F69" s="141"/>
      <c r="G69" s="141" t="s">
        <v>4</v>
      </c>
      <c r="H69" s="84">
        <v>3572</v>
      </c>
      <c r="I69" s="156"/>
      <c r="J69" s="156"/>
      <c r="K69" s="84">
        <v>3633</v>
      </c>
      <c r="L69" s="156"/>
      <c r="M69" s="156"/>
      <c r="N69" s="54"/>
    </row>
    <row r="70" spans="1:14" s="34" customFormat="1" ht="70.5" customHeight="1" x14ac:dyDescent="0.25">
      <c r="A70" s="160">
        <v>13</v>
      </c>
      <c r="B70" s="166" t="s">
        <v>14</v>
      </c>
      <c r="C70" s="50" t="s">
        <v>86</v>
      </c>
      <c r="D70" s="145" t="s">
        <v>283</v>
      </c>
      <c r="E70" s="36" t="s">
        <v>245</v>
      </c>
      <c r="F70" s="141" t="s">
        <v>4</v>
      </c>
      <c r="G70" s="141" t="s">
        <v>4</v>
      </c>
      <c r="H70" s="61" t="s">
        <v>4</v>
      </c>
      <c r="I70" s="143" t="str">
        <f>IF(OR(H70&gt;=G70,H70="-"),"Đạt","Chưa")</f>
        <v>Đạt</v>
      </c>
      <c r="J70" s="215" t="str">
        <f>IF(AND(I70=G70,I71=G70,I72=G70,I73=G70,I74=G70),"Đạt","Chưa")</f>
        <v>Đạt</v>
      </c>
      <c r="K70" s="105" t="s">
        <v>42</v>
      </c>
      <c r="L70" s="106" t="s">
        <v>42</v>
      </c>
      <c r="M70" s="205" t="str">
        <f>IF(AND(L70=I70,L71=I70,L72=I70,L73=I70,L74=I70),"Đạt","Chưa")</f>
        <v>Chưa</v>
      </c>
      <c r="N70" s="54"/>
    </row>
    <row r="71" spans="1:14" s="34" customFormat="1" ht="57.75" customHeight="1" x14ac:dyDescent="0.25">
      <c r="A71" s="160"/>
      <c r="B71" s="166"/>
      <c r="C71" s="50" t="s">
        <v>87</v>
      </c>
      <c r="D71" s="35" t="s">
        <v>137</v>
      </c>
      <c r="E71" s="36" t="s">
        <v>246</v>
      </c>
      <c r="F71" s="141" t="s">
        <v>4</v>
      </c>
      <c r="G71" s="141" t="s">
        <v>4</v>
      </c>
      <c r="H71" s="61" t="s">
        <v>4</v>
      </c>
      <c r="I71" s="143" t="str">
        <f>IF(OR(H71&gt;=G71,H71="-"),"Đạt","Chưa")</f>
        <v>Đạt</v>
      </c>
      <c r="J71" s="215"/>
      <c r="K71" s="105" t="s">
        <v>42</v>
      </c>
      <c r="L71" s="106" t="s">
        <v>42</v>
      </c>
      <c r="M71" s="205"/>
      <c r="N71" s="54"/>
    </row>
    <row r="72" spans="1:14" s="34" customFormat="1" ht="69.75" customHeight="1" x14ac:dyDescent="0.25">
      <c r="A72" s="160"/>
      <c r="B72" s="166"/>
      <c r="C72" s="50" t="s">
        <v>88</v>
      </c>
      <c r="D72" s="45" t="s">
        <v>138</v>
      </c>
      <c r="E72" s="36" t="s">
        <v>247</v>
      </c>
      <c r="F72" s="141" t="s">
        <v>4</v>
      </c>
      <c r="G72" s="141" t="s">
        <v>4</v>
      </c>
      <c r="H72" s="141" t="s">
        <v>4</v>
      </c>
      <c r="I72" s="143" t="str">
        <f t="shared" ref="I72:I74" si="0">IF(OR(H72&gt;=G72,H72="-"),"Đạt","Chưa")</f>
        <v>Đạt</v>
      </c>
      <c r="J72" s="215"/>
      <c r="K72" s="141" t="s">
        <v>4</v>
      </c>
      <c r="L72" s="143" t="str">
        <f t="shared" ref="L72:L74" si="1">IF(OR(K72&gt;=J72,K72="-"),"Đạt","Chưa")</f>
        <v>Đạt</v>
      </c>
      <c r="M72" s="205"/>
      <c r="N72" s="54"/>
    </row>
    <row r="73" spans="1:14" s="34" customFormat="1" ht="71.25" customHeight="1" x14ac:dyDescent="0.25">
      <c r="A73" s="160"/>
      <c r="B73" s="166"/>
      <c r="C73" s="50" t="s">
        <v>89</v>
      </c>
      <c r="D73" s="45" t="s">
        <v>139</v>
      </c>
      <c r="E73" s="36" t="s">
        <v>248</v>
      </c>
      <c r="F73" s="141" t="s">
        <v>4</v>
      </c>
      <c r="G73" s="141" t="s">
        <v>4</v>
      </c>
      <c r="H73" s="141" t="s">
        <v>4</v>
      </c>
      <c r="I73" s="143" t="str">
        <f t="shared" si="0"/>
        <v>Đạt</v>
      </c>
      <c r="J73" s="215"/>
      <c r="K73" s="141" t="s">
        <v>4</v>
      </c>
      <c r="L73" s="143" t="str">
        <f t="shared" si="1"/>
        <v>Đạt</v>
      </c>
      <c r="M73" s="205"/>
      <c r="N73" s="54"/>
    </row>
    <row r="74" spans="1:14" s="34" customFormat="1" ht="57.75" customHeight="1" x14ac:dyDescent="0.25">
      <c r="A74" s="160"/>
      <c r="B74" s="166"/>
      <c r="C74" s="50" t="s">
        <v>90</v>
      </c>
      <c r="D74" s="46" t="s">
        <v>91</v>
      </c>
      <c r="E74" s="36" t="s">
        <v>249</v>
      </c>
      <c r="F74" s="141" t="s">
        <v>4</v>
      </c>
      <c r="G74" s="141" t="s">
        <v>4</v>
      </c>
      <c r="H74" s="141" t="s">
        <v>4</v>
      </c>
      <c r="I74" s="143" t="str">
        <f t="shared" si="0"/>
        <v>Đạt</v>
      </c>
      <c r="J74" s="215"/>
      <c r="K74" s="141" t="s">
        <v>4</v>
      </c>
      <c r="L74" s="143" t="str">
        <f t="shared" si="1"/>
        <v>Đạt</v>
      </c>
      <c r="M74" s="205"/>
      <c r="N74" s="54"/>
    </row>
    <row r="75" spans="1:14" s="34" customFormat="1" ht="21.75" customHeight="1" x14ac:dyDescent="0.25">
      <c r="A75" s="163" t="s">
        <v>30</v>
      </c>
      <c r="B75" s="164"/>
      <c r="C75" s="164"/>
      <c r="D75" s="164"/>
      <c r="E75" s="164"/>
      <c r="F75" s="164"/>
      <c r="G75" s="164"/>
      <c r="H75" s="164"/>
      <c r="I75" s="164"/>
      <c r="J75" s="164"/>
      <c r="K75" s="164"/>
      <c r="L75" s="164"/>
      <c r="M75" s="165"/>
      <c r="N75" s="54"/>
    </row>
    <row r="76" spans="1:14" s="34" customFormat="1" ht="60" customHeight="1" x14ac:dyDescent="0.25">
      <c r="A76" s="160">
        <v>14</v>
      </c>
      <c r="B76" s="166" t="s">
        <v>31</v>
      </c>
      <c r="C76" s="141" t="s">
        <v>92</v>
      </c>
      <c r="D76" s="42" t="s">
        <v>140</v>
      </c>
      <c r="E76" s="142" t="s">
        <v>250</v>
      </c>
      <c r="F76" s="141" t="s">
        <v>4</v>
      </c>
      <c r="G76" s="61" t="s">
        <v>4</v>
      </c>
      <c r="H76" s="143" t="s">
        <v>4</v>
      </c>
      <c r="I76" s="143" t="str">
        <f>IF(OR(H76&gt;=G76,H76="-"),"Đạt","Chưa")</f>
        <v>Đạt</v>
      </c>
      <c r="J76" s="160" t="str">
        <f>IF(AND(I76=G76,I77=G76),"Đạt","Chưa")</f>
        <v>Đạt</v>
      </c>
      <c r="K76" s="143" t="s">
        <v>4</v>
      </c>
      <c r="L76" s="143" t="str">
        <f>IF(OR(K76&gt;=J76,K76="-"),"Đạt","Chưa")</f>
        <v>Đạt</v>
      </c>
      <c r="M76" s="160" t="str">
        <f>IF(AND(L76=J76,L77=J76),"Đạt","Chưa")</f>
        <v>Đạt</v>
      </c>
      <c r="N76" s="54"/>
    </row>
    <row r="77" spans="1:14" s="34" customFormat="1" ht="30" customHeight="1" x14ac:dyDescent="0.25">
      <c r="A77" s="160"/>
      <c r="B77" s="166"/>
      <c r="C77" s="160" t="s">
        <v>93</v>
      </c>
      <c r="D77" s="169" t="s">
        <v>160</v>
      </c>
      <c r="E77" s="151" t="s">
        <v>78</v>
      </c>
      <c r="F77" s="160" t="s">
        <v>18</v>
      </c>
      <c r="G77" s="38">
        <v>0.8</v>
      </c>
      <c r="H77" s="60">
        <f>H78/H79</f>
        <v>0.82677165354330706</v>
      </c>
      <c r="I77" s="156" t="str">
        <f>IF(H77&gt;=G77, "Đạt", "Chưa")</f>
        <v>Đạt</v>
      </c>
      <c r="J77" s="160"/>
      <c r="K77" s="60">
        <f>K78/K79</f>
        <v>0.82677165354330706</v>
      </c>
      <c r="L77" s="156" t="str">
        <f>IF(K77&gt;=J77, "Đạt", "Chưa")</f>
        <v>Đạt</v>
      </c>
      <c r="M77" s="160"/>
      <c r="N77" s="54"/>
    </row>
    <row r="78" spans="1:14" s="34" customFormat="1" ht="37.5" customHeight="1" x14ac:dyDescent="0.25">
      <c r="A78" s="160"/>
      <c r="B78" s="166"/>
      <c r="C78" s="160"/>
      <c r="D78" s="169"/>
      <c r="E78" s="142" t="s">
        <v>251</v>
      </c>
      <c r="F78" s="160"/>
      <c r="G78" s="141"/>
      <c r="H78" s="84">
        <v>105</v>
      </c>
      <c r="I78" s="156"/>
      <c r="J78" s="160"/>
      <c r="K78" s="84">
        <v>105</v>
      </c>
      <c r="L78" s="156"/>
      <c r="M78" s="160"/>
      <c r="N78" s="54"/>
    </row>
    <row r="79" spans="1:14" s="34" customFormat="1" ht="31.5" customHeight="1" x14ac:dyDescent="0.25">
      <c r="A79" s="160"/>
      <c r="B79" s="166"/>
      <c r="C79" s="160"/>
      <c r="D79" s="169"/>
      <c r="E79" s="144" t="s">
        <v>252</v>
      </c>
      <c r="F79" s="160"/>
      <c r="G79" s="141"/>
      <c r="H79" s="84">
        <v>127</v>
      </c>
      <c r="I79" s="156"/>
      <c r="J79" s="160"/>
      <c r="K79" s="84">
        <v>127</v>
      </c>
      <c r="L79" s="156"/>
      <c r="M79" s="160"/>
      <c r="N79" s="54"/>
    </row>
    <row r="80" spans="1:14" s="34" customFormat="1" ht="21.75" customHeight="1" x14ac:dyDescent="0.25">
      <c r="A80" s="160">
        <v>15</v>
      </c>
      <c r="B80" s="166" t="s">
        <v>15</v>
      </c>
      <c r="C80" s="160" t="s">
        <v>94</v>
      </c>
      <c r="D80" s="169" t="s">
        <v>161</v>
      </c>
      <c r="E80" s="151" t="s">
        <v>78</v>
      </c>
      <c r="F80" s="160" t="s">
        <v>7</v>
      </c>
      <c r="G80" s="38">
        <v>0.9</v>
      </c>
      <c r="H80" s="60">
        <f>H81/H82</f>
        <v>0.99730941704035869</v>
      </c>
      <c r="I80" s="156" t="str">
        <f>IF(H80&gt;=G80, "Đạt", "Chưa")</f>
        <v>Đạt</v>
      </c>
      <c r="J80" s="160" t="str">
        <f>IF(AND(I80=G83,I83=G83,I84=G83),"Đạt","Chưa")</f>
        <v>Đạt</v>
      </c>
      <c r="K80" s="60">
        <f>K81/K82</f>
        <v>0.99910152740341418</v>
      </c>
      <c r="L80" s="156" t="str">
        <f>IF(K80&gt;=J80, "Đạt", "Đạt")</f>
        <v>Đạt</v>
      </c>
      <c r="M80" s="160" t="str">
        <f>IF(AND(L80=J83,L83=J83,L84=J83),"Đạt","Đạt")</f>
        <v>Đạt</v>
      </c>
      <c r="N80" s="54"/>
    </row>
    <row r="81" spans="1:15" s="34" customFormat="1" ht="21.75" customHeight="1" x14ac:dyDescent="0.25">
      <c r="A81" s="160"/>
      <c r="B81" s="166"/>
      <c r="C81" s="160"/>
      <c r="D81" s="169"/>
      <c r="E81" s="144" t="s">
        <v>253</v>
      </c>
      <c r="F81" s="160"/>
      <c r="G81" s="141"/>
      <c r="H81" s="96">
        <v>5560</v>
      </c>
      <c r="I81" s="156"/>
      <c r="J81" s="160"/>
      <c r="K81" s="96">
        <v>5560</v>
      </c>
      <c r="L81" s="156"/>
      <c r="M81" s="160"/>
      <c r="N81" s="54"/>
    </row>
    <row r="82" spans="1:15" s="34" customFormat="1" ht="34.5" customHeight="1" x14ac:dyDescent="0.25">
      <c r="A82" s="160"/>
      <c r="B82" s="166"/>
      <c r="C82" s="160"/>
      <c r="D82" s="169"/>
      <c r="E82" s="142" t="s">
        <v>254</v>
      </c>
      <c r="F82" s="160"/>
      <c r="G82" s="141"/>
      <c r="H82" s="96">
        <v>5575</v>
      </c>
      <c r="I82" s="156"/>
      <c r="J82" s="160"/>
      <c r="K82" s="96">
        <v>5565</v>
      </c>
      <c r="L82" s="156"/>
      <c r="M82" s="160"/>
      <c r="N82" s="54"/>
    </row>
    <row r="83" spans="1:15" s="34" customFormat="1" ht="21" customHeight="1" x14ac:dyDescent="0.25">
      <c r="A83" s="160"/>
      <c r="B83" s="166"/>
      <c r="C83" s="141" t="s">
        <v>95</v>
      </c>
      <c r="D83" s="15" t="s">
        <v>96</v>
      </c>
      <c r="E83" s="36" t="s">
        <v>96</v>
      </c>
      <c r="F83" s="141" t="s">
        <v>4</v>
      </c>
      <c r="G83" s="141" t="s">
        <v>4</v>
      </c>
      <c r="H83" s="65" t="s">
        <v>4</v>
      </c>
      <c r="I83" s="143" t="str">
        <f>IF(H83&gt;=$H$70, "Đạt", "Chưa")</f>
        <v>Đạt</v>
      </c>
      <c r="J83" s="160"/>
      <c r="K83" s="65" t="s">
        <v>4</v>
      </c>
      <c r="L83" s="143" t="str">
        <f>IF(K83&gt;=$H$70, "Đạt", "Chưa")</f>
        <v>Đạt</v>
      </c>
      <c r="M83" s="160"/>
      <c r="N83" s="54"/>
    </row>
    <row r="84" spans="1:15" s="34" customFormat="1" ht="24.75" customHeight="1" x14ac:dyDescent="0.25">
      <c r="A84" s="160"/>
      <c r="B84" s="166"/>
      <c r="C84" s="160" t="s">
        <v>97</v>
      </c>
      <c r="D84" s="169" t="s">
        <v>141</v>
      </c>
      <c r="E84" s="151" t="s">
        <v>78</v>
      </c>
      <c r="F84" s="141" t="s">
        <v>32</v>
      </c>
      <c r="G84" s="38">
        <v>0.19</v>
      </c>
      <c r="H84" s="60">
        <f>H85/H86</f>
        <v>0.18337408312958436</v>
      </c>
      <c r="I84" s="156" t="str">
        <f>IF(H84&lt;=G84, "Đạt", "Chưa")</f>
        <v>Đạt</v>
      </c>
      <c r="J84" s="160"/>
      <c r="K84" s="60">
        <f>K85/K86</f>
        <v>0.18337408312958436</v>
      </c>
      <c r="L84" s="156" t="str">
        <f>IF(K84&lt;=J84,"Đạt","Đạt")</f>
        <v>Đạt</v>
      </c>
      <c r="M84" s="160"/>
      <c r="N84" s="54"/>
      <c r="O84" s="60"/>
    </row>
    <row r="85" spans="1:15" s="34" customFormat="1" ht="33" customHeight="1" x14ac:dyDescent="0.25">
      <c r="A85" s="160"/>
      <c r="B85" s="166"/>
      <c r="C85" s="160"/>
      <c r="D85" s="169"/>
      <c r="E85" s="142" t="s">
        <v>255</v>
      </c>
      <c r="F85" s="141"/>
      <c r="G85" s="141"/>
      <c r="H85" s="84">
        <v>75</v>
      </c>
      <c r="I85" s="156"/>
      <c r="J85" s="160"/>
      <c r="K85" s="84">
        <v>75</v>
      </c>
      <c r="L85" s="156"/>
      <c r="M85" s="160"/>
      <c r="N85" s="54"/>
    </row>
    <row r="86" spans="1:15" s="34" customFormat="1" ht="23.25" customHeight="1" x14ac:dyDescent="0.25">
      <c r="A86" s="160"/>
      <c r="B86" s="166"/>
      <c r="C86" s="160"/>
      <c r="D86" s="169"/>
      <c r="E86" s="142" t="s">
        <v>107</v>
      </c>
      <c r="F86" s="141"/>
      <c r="G86" s="141"/>
      <c r="H86" s="84">
        <v>409</v>
      </c>
      <c r="I86" s="156"/>
      <c r="J86" s="160"/>
      <c r="K86" s="84">
        <v>409</v>
      </c>
      <c r="L86" s="156"/>
      <c r="M86" s="160"/>
      <c r="N86" s="54"/>
    </row>
    <row r="87" spans="1:15" s="34" customFormat="1" ht="23.25" customHeight="1" x14ac:dyDescent="0.25">
      <c r="A87" s="160"/>
      <c r="B87" s="166"/>
      <c r="C87" s="160" t="s">
        <v>98</v>
      </c>
      <c r="D87" s="204" t="s">
        <v>99</v>
      </c>
      <c r="E87" s="151" t="s">
        <v>78</v>
      </c>
      <c r="F87" s="160" t="s">
        <v>17</v>
      </c>
      <c r="G87" s="38">
        <v>0.5</v>
      </c>
      <c r="H87" s="60">
        <f>H88/H89</f>
        <v>0.90003256268316512</v>
      </c>
      <c r="I87" s="156" t="str">
        <f>IF(H87&gt;=G87, "Đạt", "Chưa")</f>
        <v>Đạt</v>
      </c>
      <c r="J87" s="160"/>
      <c r="K87" s="84"/>
      <c r="L87" s="143"/>
      <c r="M87" s="141"/>
      <c r="N87" s="54"/>
    </row>
    <row r="88" spans="1:15" s="34" customFormat="1" ht="35.25" customHeight="1" x14ac:dyDescent="0.25">
      <c r="A88" s="160"/>
      <c r="B88" s="166"/>
      <c r="C88" s="160"/>
      <c r="D88" s="204"/>
      <c r="E88" s="142" t="s">
        <v>256</v>
      </c>
      <c r="F88" s="160"/>
      <c r="G88" s="141"/>
      <c r="H88" s="84">
        <v>5528</v>
      </c>
      <c r="I88" s="156"/>
      <c r="J88" s="160"/>
      <c r="K88" s="84"/>
      <c r="L88" s="143"/>
      <c r="M88" s="141"/>
      <c r="N88" s="54"/>
    </row>
    <row r="89" spans="1:15" s="34" customFormat="1" ht="30.75" customHeight="1" x14ac:dyDescent="0.25">
      <c r="A89" s="160"/>
      <c r="B89" s="166"/>
      <c r="C89" s="160"/>
      <c r="D89" s="204"/>
      <c r="E89" s="142" t="s">
        <v>257</v>
      </c>
      <c r="F89" s="160"/>
      <c r="G89" s="38"/>
      <c r="H89" s="84">
        <v>6142</v>
      </c>
      <c r="I89" s="156"/>
      <c r="J89" s="160"/>
      <c r="K89" s="65" t="s">
        <v>4</v>
      </c>
      <c r="L89" s="141" t="str">
        <f>K89</f>
        <v>Đạt</v>
      </c>
      <c r="M89" s="141"/>
      <c r="N89" s="54"/>
    </row>
    <row r="90" spans="1:15" s="90" customFormat="1" ht="23.25" customHeight="1" x14ac:dyDescent="0.25">
      <c r="A90" s="211">
        <v>16</v>
      </c>
      <c r="B90" s="212" t="s">
        <v>33</v>
      </c>
      <c r="C90" s="213">
        <v>16</v>
      </c>
      <c r="D90" s="214" t="s">
        <v>142</v>
      </c>
      <c r="E90" s="152" t="s">
        <v>78</v>
      </c>
      <c r="F90" s="213" t="s">
        <v>18</v>
      </c>
      <c r="G90" s="87">
        <v>0.8</v>
      </c>
      <c r="H90" s="88">
        <f>H91/H92</f>
        <v>1</v>
      </c>
      <c r="I90" s="215" t="str">
        <f>IF(H90&gt;=G90, "Đạt", "Chưa")</f>
        <v>Đạt</v>
      </c>
      <c r="J90" s="213" t="s">
        <v>4</v>
      </c>
      <c r="K90" s="88">
        <f>K91/K92</f>
        <v>1</v>
      </c>
      <c r="L90" s="215" t="str">
        <f>IF(K90&gt;=J90, "Đạt", "Đạt")</f>
        <v>Đạt</v>
      </c>
      <c r="M90" s="213" t="str">
        <f>IF(L90=J92,"Đạt","Đạt")</f>
        <v>Đạt</v>
      </c>
      <c r="N90" s="89"/>
    </row>
    <row r="91" spans="1:15" s="90" customFormat="1" ht="21" customHeight="1" x14ac:dyDescent="0.25">
      <c r="A91" s="211"/>
      <c r="B91" s="212"/>
      <c r="C91" s="213"/>
      <c r="D91" s="214"/>
      <c r="E91" s="153" t="s">
        <v>108</v>
      </c>
      <c r="F91" s="213"/>
      <c r="G91" s="83"/>
      <c r="H91" s="92">
        <v>6</v>
      </c>
      <c r="I91" s="215"/>
      <c r="J91" s="213"/>
      <c r="K91" s="92">
        <v>6</v>
      </c>
      <c r="L91" s="215"/>
      <c r="M91" s="213"/>
      <c r="N91" s="89"/>
    </row>
    <row r="92" spans="1:15" s="90" customFormat="1" ht="27.75" customHeight="1" x14ac:dyDescent="0.25">
      <c r="A92" s="211"/>
      <c r="B92" s="212"/>
      <c r="C92" s="213"/>
      <c r="D92" s="214"/>
      <c r="E92" s="153" t="s">
        <v>68</v>
      </c>
      <c r="F92" s="213"/>
      <c r="G92" s="83"/>
      <c r="H92" s="92">
        <v>6</v>
      </c>
      <c r="I92" s="215"/>
      <c r="J92" s="213"/>
      <c r="K92" s="92">
        <v>6</v>
      </c>
      <c r="L92" s="215"/>
      <c r="M92" s="213"/>
      <c r="N92" s="89"/>
    </row>
    <row r="93" spans="1:15" s="34" customFormat="1" ht="24.75" customHeight="1" x14ac:dyDescent="0.25">
      <c r="A93" s="160">
        <v>17</v>
      </c>
      <c r="B93" s="166" t="s">
        <v>34</v>
      </c>
      <c r="C93" s="160" t="s">
        <v>100</v>
      </c>
      <c r="D93" s="169" t="s">
        <v>162</v>
      </c>
      <c r="E93" s="151" t="s">
        <v>78</v>
      </c>
      <c r="F93" s="160" t="s">
        <v>163</v>
      </c>
      <c r="G93" s="9">
        <v>0.9</v>
      </c>
      <c r="H93" s="60">
        <f>(IF(TYPE(H94/H95)=16,"-",H94/H95))</f>
        <v>0.99659477866061297</v>
      </c>
      <c r="I93" s="156" t="str">
        <f>IF(H93&gt;=G93, "Đạt", "Chưa")</f>
        <v>Đạt</v>
      </c>
      <c r="J93" s="219" t="str">
        <f>IF(AND(I93=G101,I96=G101,I99=G101,I100=G101,I101=G101,L101=G101,I102=G101,I105=G101,I108=G101,I111=G101,I114=G101,I117=G117,I120=G120),"Đạt","Đạt")</f>
        <v>Đạt</v>
      </c>
      <c r="K93" s="60">
        <f>(IF(TYPE(K94/K95)=16,"-",K94/K95))</f>
        <v>0.99659477866061297</v>
      </c>
      <c r="L93" s="156" t="str">
        <f>IF(K93&gt;=J93, "Đạt", "Đạt")</f>
        <v>Đạt</v>
      </c>
      <c r="M93" s="216" t="s">
        <v>42</v>
      </c>
      <c r="N93" s="54"/>
    </row>
    <row r="94" spans="1:15" s="34" customFormat="1" ht="35.25" customHeight="1" x14ac:dyDescent="0.25">
      <c r="A94" s="160"/>
      <c r="B94" s="166"/>
      <c r="C94" s="160"/>
      <c r="D94" s="169"/>
      <c r="E94" s="142" t="s">
        <v>258</v>
      </c>
      <c r="F94" s="160"/>
      <c r="G94" s="141"/>
      <c r="H94" s="84">
        <v>1756</v>
      </c>
      <c r="I94" s="156"/>
      <c r="J94" s="219"/>
      <c r="K94" s="84">
        <v>1756</v>
      </c>
      <c r="L94" s="156"/>
      <c r="M94" s="216"/>
      <c r="N94" s="54"/>
    </row>
    <row r="95" spans="1:15" s="34" customFormat="1" ht="23.25" customHeight="1" x14ac:dyDescent="0.25">
      <c r="A95" s="160"/>
      <c r="B95" s="166"/>
      <c r="C95" s="160"/>
      <c r="D95" s="169"/>
      <c r="E95" s="144" t="s">
        <v>259</v>
      </c>
      <c r="F95" s="160"/>
      <c r="G95" s="141"/>
      <c r="H95" s="84">
        <v>1762</v>
      </c>
      <c r="I95" s="156"/>
      <c r="J95" s="219"/>
      <c r="K95" s="84">
        <v>1762</v>
      </c>
      <c r="L95" s="156"/>
      <c r="M95" s="216"/>
      <c r="N95" s="54"/>
    </row>
    <row r="96" spans="1:15" s="34" customFormat="1" ht="23.25" customHeight="1" x14ac:dyDescent="0.25">
      <c r="A96" s="160"/>
      <c r="B96" s="166"/>
      <c r="C96" s="160" t="s">
        <v>101</v>
      </c>
      <c r="D96" s="169" t="s">
        <v>143</v>
      </c>
      <c r="E96" s="151" t="s">
        <v>78</v>
      </c>
      <c r="F96" s="160" t="s">
        <v>16</v>
      </c>
      <c r="G96" s="38">
        <v>0.95</v>
      </c>
      <c r="H96" s="85">
        <f>(IF(TYPE(H97/H98)=16,"-",H97/H98))</f>
        <v>1</v>
      </c>
      <c r="I96" s="156" t="str">
        <f>IF(H96&gt;=G96, "Đạt", "Chưa")</f>
        <v>Đạt</v>
      </c>
      <c r="J96" s="219"/>
      <c r="K96" s="85">
        <f>(IF(TYPE(K97/K98)=16,"-",K97/K98))</f>
        <v>1</v>
      </c>
      <c r="L96" s="156" t="str">
        <f>IF(K96&gt;=J96, "Đạt", "Chưa")</f>
        <v>Đạt</v>
      </c>
      <c r="M96" s="216"/>
      <c r="N96" s="54"/>
    </row>
    <row r="97" spans="1:14" s="34" customFormat="1" ht="65.25" customHeight="1" x14ac:dyDescent="0.25">
      <c r="A97" s="160"/>
      <c r="B97" s="166"/>
      <c r="C97" s="160"/>
      <c r="D97" s="169"/>
      <c r="E97" s="142" t="s">
        <v>260</v>
      </c>
      <c r="F97" s="160"/>
      <c r="G97" s="141"/>
      <c r="H97" s="84">
        <v>8</v>
      </c>
      <c r="I97" s="156"/>
      <c r="J97" s="219"/>
      <c r="K97" s="84">
        <v>8</v>
      </c>
      <c r="L97" s="156"/>
      <c r="M97" s="216"/>
      <c r="N97" s="54"/>
    </row>
    <row r="98" spans="1:14" s="34" customFormat="1" ht="72.75" customHeight="1" x14ac:dyDescent="0.25">
      <c r="A98" s="160"/>
      <c r="B98" s="166"/>
      <c r="C98" s="160"/>
      <c r="D98" s="169"/>
      <c r="E98" s="142" t="s">
        <v>261</v>
      </c>
      <c r="F98" s="160"/>
      <c r="G98" s="141"/>
      <c r="H98" s="84">
        <v>8</v>
      </c>
      <c r="I98" s="156"/>
      <c r="J98" s="219"/>
      <c r="K98" s="84">
        <v>8</v>
      </c>
      <c r="L98" s="156"/>
      <c r="M98" s="216"/>
      <c r="N98" s="54"/>
    </row>
    <row r="99" spans="1:14" s="34" customFormat="1" ht="45" customHeight="1" x14ac:dyDescent="0.25">
      <c r="A99" s="160"/>
      <c r="B99" s="166"/>
      <c r="C99" s="141" t="s">
        <v>102</v>
      </c>
      <c r="D99" s="42" t="s">
        <v>164</v>
      </c>
      <c r="E99" s="36" t="s">
        <v>262</v>
      </c>
      <c r="F99" s="141" t="s">
        <v>4</v>
      </c>
      <c r="G99" s="141" t="s">
        <v>4</v>
      </c>
      <c r="H99" s="141" t="s">
        <v>4</v>
      </c>
      <c r="I99" s="143" t="str">
        <f>IF(H99&gt;=G99, "Đạt", "Chưa")</f>
        <v>Đạt</v>
      </c>
      <c r="J99" s="219"/>
      <c r="K99" s="141" t="s">
        <v>206</v>
      </c>
      <c r="L99" s="143" t="s">
        <v>4</v>
      </c>
      <c r="M99" s="216"/>
      <c r="N99" s="54"/>
    </row>
    <row r="100" spans="1:14" s="34" customFormat="1" ht="48.75" customHeight="1" x14ac:dyDescent="0.25">
      <c r="A100" s="160"/>
      <c r="B100" s="166"/>
      <c r="C100" s="141" t="s">
        <v>103</v>
      </c>
      <c r="D100" s="42" t="s">
        <v>144</v>
      </c>
      <c r="E100" s="36" t="s">
        <v>263</v>
      </c>
      <c r="F100" s="141" t="s">
        <v>4</v>
      </c>
      <c r="G100" s="141" t="s">
        <v>4</v>
      </c>
      <c r="H100" s="141" t="s">
        <v>4</v>
      </c>
      <c r="I100" s="143" t="str">
        <f t="shared" ref="I100" si="2">IF(H100&gt;=G100, "Đạt", "Chưa")</f>
        <v>Đạt</v>
      </c>
      <c r="J100" s="219"/>
      <c r="K100" s="141" t="s">
        <v>4</v>
      </c>
      <c r="L100" s="141" t="s">
        <v>4</v>
      </c>
      <c r="M100" s="216"/>
      <c r="N100" s="54"/>
    </row>
    <row r="101" spans="1:14" s="34" customFormat="1" ht="39.75" customHeight="1" x14ac:dyDescent="0.25">
      <c r="A101" s="160"/>
      <c r="B101" s="166"/>
      <c r="C101" s="141" t="s">
        <v>104</v>
      </c>
      <c r="D101" s="42" t="s">
        <v>165</v>
      </c>
      <c r="E101" s="36"/>
      <c r="F101" s="141" t="s">
        <v>4</v>
      </c>
      <c r="G101" s="141" t="s">
        <v>4</v>
      </c>
      <c r="H101" s="65" t="s">
        <v>4</v>
      </c>
      <c r="I101" s="149" t="str">
        <f>IF(H101&gt;=G101, "Đạt", "Chưa")</f>
        <v>Đạt</v>
      </c>
      <c r="J101" s="219"/>
      <c r="K101" s="65" t="s">
        <v>4</v>
      </c>
      <c r="L101" s="143" t="str">
        <f>IF(K101&gt;=J101, "Đạt", "Chưa")</f>
        <v>Đạt</v>
      </c>
      <c r="M101" s="216"/>
      <c r="N101" s="54"/>
    </row>
    <row r="102" spans="1:14" s="34" customFormat="1" ht="39.75" customHeight="1" x14ac:dyDescent="0.25">
      <c r="A102" s="160"/>
      <c r="B102" s="166"/>
      <c r="C102" s="160">
        <v>17.600000000000001</v>
      </c>
      <c r="D102" s="161" t="s">
        <v>145</v>
      </c>
      <c r="E102" s="154" t="s">
        <v>67</v>
      </c>
      <c r="F102" s="160" t="s">
        <v>19</v>
      </c>
      <c r="G102" s="38">
        <v>0.85</v>
      </c>
      <c r="H102" s="146">
        <f>IF(TYPE(H103/H104=1),H103/H104,"-")</f>
        <v>0.90312876052948254</v>
      </c>
      <c r="I102" s="156" t="str">
        <f t="shared" ref="I102" si="3">IF(H102&gt;=G102, "Đạt", "Chưa")</f>
        <v>Đạt</v>
      </c>
      <c r="J102" s="219"/>
      <c r="K102" s="146">
        <f>IF(TYPE(K103/K104=1),K103/K104,"-")</f>
        <v>0.90312876052948254</v>
      </c>
      <c r="L102" s="156" t="s">
        <v>4</v>
      </c>
      <c r="M102" s="216"/>
      <c r="N102" s="54"/>
    </row>
    <row r="103" spans="1:14" s="34" customFormat="1" ht="39.75" customHeight="1" x14ac:dyDescent="0.25">
      <c r="A103" s="160"/>
      <c r="B103" s="166"/>
      <c r="C103" s="160"/>
      <c r="D103" s="161"/>
      <c r="E103" s="155" t="s">
        <v>208</v>
      </c>
      <c r="F103" s="160"/>
      <c r="G103" s="141"/>
      <c r="H103" s="127">
        <v>1501</v>
      </c>
      <c r="I103" s="156"/>
      <c r="J103" s="219"/>
      <c r="K103" s="127">
        <v>1501</v>
      </c>
      <c r="L103" s="156"/>
      <c r="M103" s="216"/>
      <c r="N103" s="54"/>
    </row>
    <row r="104" spans="1:14" s="34" customFormat="1" ht="39.75" customHeight="1" x14ac:dyDescent="0.25">
      <c r="A104" s="160"/>
      <c r="B104" s="166"/>
      <c r="C104" s="160"/>
      <c r="D104" s="161"/>
      <c r="E104" s="36" t="s">
        <v>209</v>
      </c>
      <c r="F104" s="160"/>
      <c r="G104" s="141"/>
      <c r="H104" s="127">
        <v>1662</v>
      </c>
      <c r="I104" s="156"/>
      <c r="J104" s="219"/>
      <c r="K104" s="127">
        <v>1662</v>
      </c>
      <c r="L104" s="156"/>
      <c r="M104" s="216"/>
      <c r="N104" s="54"/>
    </row>
    <row r="105" spans="1:14" s="34" customFormat="1" ht="39.75" customHeight="1" x14ac:dyDescent="0.25">
      <c r="A105" s="160"/>
      <c r="B105" s="166"/>
      <c r="C105" s="160" t="s">
        <v>105</v>
      </c>
      <c r="D105" s="161" t="s">
        <v>146</v>
      </c>
      <c r="E105" s="154" t="s">
        <v>67</v>
      </c>
      <c r="F105" s="162">
        <v>1</v>
      </c>
      <c r="G105" s="38">
        <v>1</v>
      </c>
      <c r="H105" s="121">
        <v>1</v>
      </c>
      <c r="I105" s="156" t="str">
        <f t="shared" ref="I105" si="4">IF(H105&gt;=G105, "Đạt", "Chưa")</f>
        <v>Đạt</v>
      </c>
      <c r="J105" s="219"/>
      <c r="K105" s="121"/>
      <c r="L105" s="220" t="s">
        <v>42</v>
      </c>
      <c r="M105" s="216"/>
      <c r="N105" s="54"/>
    </row>
    <row r="106" spans="1:14" s="34" customFormat="1" ht="45.75" customHeight="1" x14ac:dyDescent="0.25">
      <c r="A106" s="160"/>
      <c r="B106" s="166"/>
      <c r="C106" s="160"/>
      <c r="D106" s="161"/>
      <c r="E106" s="155" t="s">
        <v>265</v>
      </c>
      <c r="F106" s="162"/>
      <c r="G106" s="141"/>
      <c r="H106" s="127">
        <v>1209.5999999999999</v>
      </c>
      <c r="I106" s="156"/>
      <c r="J106" s="219"/>
      <c r="K106" s="127"/>
      <c r="L106" s="220"/>
      <c r="M106" s="216"/>
      <c r="N106" s="54"/>
    </row>
    <row r="107" spans="1:14" s="34" customFormat="1" ht="31.5" customHeight="1" x14ac:dyDescent="0.25">
      <c r="A107" s="160"/>
      <c r="B107" s="166"/>
      <c r="C107" s="160"/>
      <c r="D107" s="161"/>
      <c r="E107" s="36" t="s">
        <v>209</v>
      </c>
      <c r="F107" s="162"/>
      <c r="G107" s="38"/>
      <c r="H107" s="127">
        <v>1209.5999999999999</v>
      </c>
      <c r="I107" s="156"/>
      <c r="J107" s="219"/>
      <c r="K107" s="127"/>
      <c r="L107" s="220"/>
      <c r="M107" s="216"/>
      <c r="N107" s="54"/>
    </row>
    <row r="108" spans="1:14" s="34" customFormat="1" ht="22.5" customHeight="1" x14ac:dyDescent="0.25">
      <c r="A108" s="160"/>
      <c r="B108" s="166"/>
      <c r="C108" s="217">
        <v>17.8</v>
      </c>
      <c r="D108" s="218" t="s">
        <v>147</v>
      </c>
      <c r="E108" s="151" t="s">
        <v>78</v>
      </c>
      <c r="F108" s="160" t="s">
        <v>6</v>
      </c>
      <c r="G108" s="38">
        <v>0.7</v>
      </c>
      <c r="H108" s="60">
        <f>H109/H110</f>
        <v>0.99035187287173665</v>
      </c>
      <c r="I108" s="156" t="str">
        <f t="shared" ref="I108" si="5">IF(H108&gt;=G108, "Đạt", "Chưa")</f>
        <v>Đạt</v>
      </c>
      <c r="J108" s="219"/>
      <c r="K108" s="60">
        <f>K109/K110</f>
        <v>0.99035187287173665</v>
      </c>
      <c r="L108" s="156" t="s">
        <v>4</v>
      </c>
      <c r="M108" s="216"/>
      <c r="N108" s="54"/>
    </row>
    <row r="109" spans="1:14" s="34" customFormat="1" ht="62.25" customHeight="1" x14ac:dyDescent="0.25">
      <c r="A109" s="160"/>
      <c r="B109" s="166"/>
      <c r="C109" s="217"/>
      <c r="D109" s="218"/>
      <c r="E109" s="142" t="s">
        <v>266</v>
      </c>
      <c r="F109" s="160"/>
      <c r="G109" s="141"/>
      <c r="H109" s="84">
        <v>1745</v>
      </c>
      <c r="I109" s="156"/>
      <c r="J109" s="219"/>
      <c r="K109" s="84">
        <v>1745</v>
      </c>
      <c r="L109" s="156"/>
      <c r="M109" s="216"/>
      <c r="N109" s="54"/>
    </row>
    <row r="110" spans="1:14" s="34" customFormat="1" ht="27.75" customHeight="1" x14ac:dyDescent="0.25">
      <c r="A110" s="160"/>
      <c r="B110" s="166"/>
      <c r="C110" s="217"/>
      <c r="D110" s="218"/>
      <c r="E110" s="144" t="s">
        <v>267</v>
      </c>
      <c r="F110" s="160"/>
      <c r="G110" s="141"/>
      <c r="H110" s="84">
        <v>1762</v>
      </c>
      <c r="I110" s="156"/>
      <c r="J110" s="219"/>
      <c r="K110" s="84">
        <v>1762</v>
      </c>
      <c r="L110" s="156"/>
      <c r="M110" s="216"/>
      <c r="N110" s="54"/>
    </row>
    <row r="111" spans="1:14" s="34" customFormat="1" ht="24" customHeight="1" x14ac:dyDescent="0.25">
      <c r="A111" s="160"/>
      <c r="B111" s="166"/>
      <c r="C111" s="160">
        <v>17.899999999999999</v>
      </c>
      <c r="D111" s="169" t="s">
        <v>106</v>
      </c>
      <c r="E111" s="151" t="s">
        <v>78</v>
      </c>
      <c r="F111" s="160" t="s">
        <v>6</v>
      </c>
      <c r="G111" s="38">
        <v>0.7</v>
      </c>
      <c r="H111" s="60">
        <f>(IF(TYPE(H112/H113)=16,"-",H112/H113))</f>
        <v>0.82116788321167888</v>
      </c>
      <c r="I111" s="156" t="str">
        <f>IF(H111&gt;=G111, "Đạt", "Chưa")</f>
        <v>Đạt</v>
      </c>
      <c r="J111" s="219"/>
      <c r="K111" s="60">
        <f>(IF(TYPE(K112/K113)=16,"-",K112/K113))</f>
        <v>0.82116788321167888</v>
      </c>
      <c r="L111" s="156" t="str">
        <f>IF(K111&gt;=J111, "Đạt", "Chưa")</f>
        <v>Đạt</v>
      </c>
      <c r="M111" s="216"/>
      <c r="N111" s="54"/>
    </row>
    <row r="112" spans="1:14" s="34" customFormat="1" ht="42.75" customHeight="1" x14ac:dyDescent="0.25">
      <c r="A112" s="160"/>
      <c r="B112" s="166"/>
      <c r="C112" s="160"/>
      <c r="D112" s="169"/>
      <c r="E112" s="142" t="s">
        <v>268</v>
      </c>
      <c r="F112" s="160"/>
      <c r="G112" s="141"/>
      <c r="H112" s="84">
        <v>225</v>
      </c>
      <c r="I112" s="156"/>
      <c r="J112" s="219"/>
      <c r="K112" s="84">
        <v>225</v>
      </c>
      <c r="L112" s="156"/>
      <c r="M112" s="216"/>
      <c r="N112" s="54"/>
    </row>
    <row r="113" spans="1:15" s="34" customFormat="1" ht="42.75" customHeight="1" x14ac:dyDescent="0.25">
      <c r="A113" s="160"/>
      <c r="B113" s="166"/>
      <c r="C113" s="160"/>
      <c r="D113" s="169"/>
      <c r="E113" s="142" t="s">
        <v>295</v>
      </c>
      <c r="F113" s="160"/>
      <c r="G113" s="141"/>
      <c r="H113" s="84">
        <v>274</v>
      </c>
      <c r="I113" s="156"/>
      <c r="J113" s="219"/>
      <c r="K113" s="84">
        <v>274</v>
      </c>
      <c r="L113" s="156"/>
      <c r="M113" s="216"/>
      <c r="N113" s="54"/>
    </row>
    <row r="114" spans="1:15" s="34" customFormat="1" ht="24.75" customHeight="1" x14ac:dyDescent="0.25">
      <c r="A114" s="160"/>
      <c r="B114" s="166"/>
      <c r="C114" s="160" t="s">
        <v>166</v>
      </c>
      <c r="D114" s="169" t="s">
        <v>148</v>
      </c>
      <c r="E114" s="151" t="s">
        <v>78</v>
      </c>
      <c r="F114" s="162">
        <v>1</v>
      </c>
      <c r="G114" s="38">
        <v>1</v>
      </c>
      <c r="H114" s="85">
        <f>(IF(TYPE(H115/H116)=16,"-",H115/H116))</f>
        <v>1</v>
      </c>
      <c r="I114" s="156" t="str">
        <f>IF(H114&gt;=G114, "Đạt", "Chưa")</f>
        <v>Đạt</v>
      </c>
      <c r="J114" s="219"/>
      <c r="K114" s="85">
        <f>(IF(TYPE(K115/K116)=16,"-",K115/K116))</f>
        <v>1</v>
      </c>
      <c r="L114" s="156" t="str">
        <f>IF(K114&gt;=J114, "Đạt", "Chưa")</f>
        <v>Đạt</v>
      </c>
      <c r="M114" s="216"/>
      <c r="N114" s="54"/>
    </row>
    <row r="115" spans="1:15" s="34" customFormat="1" ht="74.25" customHeight="1" x14ac:dyDescent="0.25">
      <c r="A115" s="160"/>
      <c r="B115" s="166"/>
      <c r="C115" s="160"/>
      <c r="D115" s="169"/>
      <c r="E115" s="142" t="s">
        <v>270</v>
      </c>
      <c r="F115" s="162"/>
      <c r="G115" s="38"/>
      <c r="H115" s="84">
        <v>291</v>
      </c>
      <c r="I115" s="156"/>
      <c r="J115" s="219"/>
      <c r="K115" s="84">
        <v>291</v>
      </c>
      <c r="L115" s="156"/>
      <c r="M115" s="216"/>
      <c r="N115" s="54"/>
    </row>
    <row r="116" spans="1:15" s="34" customFormat="1" ht="36.75" customHeight="1" x14ac:dyDescent="0.25">
      <c r="A116" s="160"/>
      <c r="B116" s="166"/>
      <c r="C116" s="160"/>
      <c r="D116" s="169"/>
      <c r="E116" s="142" t="s">
        <v>271</v>
      </c>
      <c r="F116" s="162"/>
      <c r="G116" s="38"/>
      <c r="H116" s="84">
        <v>291</v>
      </c>
      <c r="I116" s="156"/>
      <c r="J116" s="219"/>
      <c r="K116" s="84">
        <v>291</v>
      </c>
      <c r="L116" s="156"/>
      <c r="M116" s="216"/>
      <c r="N116" s="54"/>
    </row>
    <row r="117" spans="1:15" s="34" customFormat="1" ht="36.75" customHeight="1" x14ac:dyDescent="0.25">
      <c r="A117" s="160"/>
      <c r="B117" s="166"/>
      <c r="C117" s="160">
        <v>17.11</v>
      </c>
      <c r="D117" s="161" t="s">
        <v>149</v>
      </c>
      <c r="E117" s="154" t="s">
        <v>67</v>
      </c>
      <c r="F117" s="160" t="s">
        <v>35</v>
      </c>
      <c r="G117" s="38">
        <v>0.3</v>
      </c>
      <c r="H117" s="146">
        <f>H118/H119</f>
        <v>0.65222623345367026</v>
      </c>
      <c r="I117" s="156" t="str">
        <f t="shared" ref="I117" si="6">IF(H117&gt;=G117, "Đạt", "Chưa")</f>
        <v>Đạt</v>
      </c>
      <c r="J117" s="219"/>
      <c r="K117" s="146"/>
      <c r="L117" s="220" t="s">
        <v>42</v>
      </c>
      <c r="M117" s="216"/>
      <c r="N117" s="54"/>
    </row>
    <row r="118" spans="1:15" s="34" customFormat="1" ht="36.75" customHeight="1" x14ac:dyDescent="0.25">
      <c r="A118" s="160"/>
      <c r="B118" s="166"/>
      <c r="C118" s="160"/>
      <c r="D118" s="161"/>
      <c r="E118" s="155" t="s">
        <v>210</v>
      </c>
      <c r="F118" s="160"/>
      <c r="G118" s="38"/>
      <c r="H118" s="127">
        <v>1084</v>
      </c>
      <c r="I118" s="156"/>
      <c r="J118" s="219"/>
      <c r="K118" s="127"/>
      <c r="L118" s="220"/>
      <c r="M118" s="216"/>
      <c r="N118" s="54"/>
    </row>
    <row r="119" spans="1:15" s="34" customFormat="1" ht="36.75" customHeight="1" x14ac:dyDescent="0.25">
      <c r="A119" s="160"/>
      <c r="B119" s="166"/>
      <c r="C119" s="160"/>
      <c r="D119" s="161"/>
      <c r="E119" s="36" t="s">
        <v>209</v>
      </c>
      <c r="F119" s="160"/>
      <c r="G119" s="38"/>
      <c r="H119" s="127">
        <v>1662</v>
      </c>
      <c r="I119" s="156"/>
      <c r="J119" s="219"/>
      <c r="K119" s="127"/>
      <c r="L119" s="220"/>
      <c r="M119" s="216"/>
      <c r="N119" s="54"/>
      <c r="O119" s="34" t="s">
        <v>284</v>
      </c>
    </row>
    <row r="120" spans="1:15" s="34" customFormat="1" ht="36.75" customHeight="1" x14ac:dyDescent="0.25">
      <c r="A120" s="160"/>
      <c r="B120" s="166"/>
      <c r="C120" s="160">
        <v>17.12</v>
      </c>
      <c r="D120" s="161" t="s">
        <v>150</v>
      </c>
      <c r="E120" s="154" t="s">
        <v>67</v>
      </c>
      <c r="F120" s="160" t="s">
        <v>17</v>
      </c>
      <c r="G120" s="38">
        <v>0.5</v>
      </c>
      <c r="H120" s="146">
        <f>H121/H122</f>
        <v>0.67689530685920574</v>
      </c>
      <c r="I120" s="156" t="str">
        <f t="shared" ref="I120" si="7">IF(H120&gt;=G120, "Đạt", "Chưa")</f>
        <v>Đạt</v>
      </c>
      <c r="J120" s="219"/>
      <c r="K120" s="146"/>
      <c r="L120" s="220" t="s">
        <v>42</v>
      </c>
      <c r="M120" s="216"/>
      <c r="N120" s="54"/>
    </row>
    <row r="121" spans="1:15" s="34" customFormat="1" ht="44.25" customHeight="1" x14ac:dyDescent="0.25">
      <c r="A121" s="160"/>
      <c r="B121" s="166"/>
      <c r="C121" s="160"/>
      <c r="D121" s="161"/>
      <c r="E121" s="36" t="s">
        <v>272</v>
      </c>
      <c r="F121" s="160"/>
      <c r="G121" s="38"/>
      <c r="H121" s="127">
        <v>1125</v>
      </c>
      <c r="I121" s="156"/>
      <c r="J121" s="219"/>
      <c r="K121" s="127"/>
      <c r="L121" s="220"/>
      <c r="M121" s="216"/>
      <c r="N121" s="54"/>
      <c r="O121" s="34" t="s">
        <v>284</v>
      </c>
    </row>
    <row r="122" spans="1:15" s="34" customFormat="1" ht="52.5" customHeight="1" x14ac:dyDescent="0.25">
      <c r="A122" s="160"/>
      <c r="B122" s="166"/>
      <c r="C122" s="160"/>
      <c r="D122" s="161"/>
      <c r="E122" s="36" t="s">
        <v>273</v>
      </c>
      <c r="F122" s="160"/>
      <c r="G122" s="38"/>
      <c r="H122" s="127">
        <v>1662</v>
      </c>
      <c r="I122" s="156"/>
      <c r="J122" s="219"/>
      <c r="K122" s="127"/>
      <c r="L122" s="220"/>
      <c r="M122" s="216"/>
      <c r="N122" s="54"/>
    </row>
    <row r="123" spans="1:15" s="34" customFormat="1" ht="27" customHeight="1" x14ac:dyDescent="0.25">
      <c r="A123" s="206" t="s">
        <v>36</v>
      </c>
      <c r="B123" s="206"/>
      <c r="C123" s="206"/>
      <c r="D123" s="206"/>
      <c r="E123" s="206"/>
      <c r="F123" s="206"/>
      <c r="G123" s="206"/>
      <c r="H123" s="206"/>
      <c r="I123" s="206"/>
      <c r="J123" s="206"/>
      <c r="K123" s="206"/>
      <c r="L123" s="206"/>
      <c r="M123" s="206"/>
      <c r="N123" s="54"/>
    </row>
    <row r="124" spans="1:15" s="34" customFormat="1" ht="45.75" customHeight="1" x14ac:dyDescent="0.25">
      <c r="A124" s="160">
        <v>18</v>
      </c>
      <c r="B124" s="166" t="s">
        <v>37</v>
      </c>
      <c r="C124" s="141" t="s">
        <v>109</v>
      </c>
      <c r="D124" s="15" t="s">
        <v>110</v>
      </c>
      <c r="E124" s="36" t="s">
        <v>110</v>
      </c>
      <c r="F124" s="141" t="s">
        <v>4</v>
      </c>
      <c r="G124" s="141" t="s">
        <v>4</v>
      </c>
      <c r="H124" s="61" t="s">
        <v>4</v>
      </c>
      <c r="I124" s="143" t="str">
        <f>IF(OR(H124&gt;=G124,H124="-"),"Đạt","Chưa")</f>
        <v>Đạt</v>
      </c>
      <c r="J124" s="160" t="str">
        <f>IF(AND(I124=G124,I125=G124,I126=G124,I129=G124,I130=G124, I131=G124),"Đạt","Chưa")</f>
        <v>Đạt</v>
      </c>
      <c r="K124" s="61" t="s">
        <v>4</v>
      </c>
      <c r="L124" s="143" t="str">
        <f>IF(OR(K124&gt;=J124,K124="-"),"Đạt","Chưa")</f>
        <v>Đạt</v>
      </c>
      <c r="M124" s="160" t="str">
        <f>IF(AND(L124=J124,L125=J124,L126=J124,L129=J124,L130=J124, L131=J124),"Đạt","Chưa")</f>
        <v>Đạt</v>
      </c>
      <c r="N124" s="54"/>
    </row>
    <row r="125" spans="1:15" s="34" customFormat="1" ht="45.75" customHeight="1" x14ac:dyDescent="0.25">
      <c r="A125" s="160"/>
      <c r="B125" s="166"/>
      <c r="C125" s="141" t="s">
        <v>111</v>
      </c>
      <c r="D125" s="42" t="s">
        <v>153</v>
      </c>
      <c r="E125" s="36" t="s">
        <v>274</v>
      </c>
      <c r="F125" s="141" t="s">
        <v>4</v>
      </c>
      <c r="G125" s="141" t="s">
        <v>4</v>
      </c>
      <c r="H125" s="61" t="s">
        <v>4</v>
      </c>
      <c r="I125" s="143" t="str">
        <f>IF(OR(H125&gt;=B125,H125="-"),"Đạt","Chưa")</f>
        <v>Đạt</v>
      </c>
      <c r="J125" s="160"/>
      <c r="K125" s="61" t="s">
        <v>4</v>
      </c>
      <c r="L125" s="143" t="str">
        <f>IF(OR(K125&gt;=E125,K125="-"),"Đạt","Chưa")</f>
        <v>Đạt</v>
      </c>
      <c r="M125" s="160"/>
      <c r="N125" s="54"/>
    </row>
    <row r="126" spans="1:15" s="34" customFormat="1" ht="35.25" customHeight="1" x14ac:dyDescent="0.25">
      <c r="A126" s="160"/>
      <c r="B126" s="166"/>
      <c r="C126" s="160" t="s">
        <v>112</v>
      </c>
      <c r="D126" s="169" t="s">
        <v>113</v>
      </c>
      <c r="E126" s="151" t="s">
        <v>78</v>
      </c>
      <c r="F126" s="162">
        <v>1</v>
      </c>
      <c r="G126" s="38">
        <v>1</v>
      </c>
      <c r="H126" s="85">
        <f>H127/H128</f>
        <v>1</v>
      </c>
      <c r="I126" s="156" t="str">
        <f>IF(OR(H126&gt;=G126,H126="-"),"Đạt","Chưa")</f>
        <v>Đạt</v>
      </c>
      <c r="J126" s="160"/>
      <c r="K126" s="85">
        <f>K127/K128</f>
        <v>1</v>
      </c>
      <c r="L126" s="156" t="str">
        <f>IF(OR(K126&gt;=J126,K126="-"),"Đạt","Chưa")</f>
        <v>Đạt</v>
      </c>
      <c r="M126" s="160"/>
      <c r="N126" s="54"/>
    </row>
    <row r="127" spans="1:15" s="34" customFormat="1" ht="60" customHeight="1" x14ac:dyDescent="0.25">
      <c r="A127" s="160"/>
      <c r="B127" s="166"/>
      <c r="C127" s="160"/>
      <c r="D127" s="169"/>
      <c r="E127" s="142" t="s">
        <v>275</v>
      </c>
      <c r="F127" s="162"/>
      <c r="G127" s="38"/>
      <c r="H127" s="84">
        <v>5</v>
      </c>
      <c r="I127" s="156"/>
      <c r="J127" s="160"/>
      <c r="K127" s="84">
        <v>5</v>
      </c>
      <c r="L127" s="156"/>
      <c r="M127" s="160"/>
      <c r="N127" s="54"/>
    </row>
    <row r="128" spans="1:15" s="34" customFormat="1" ht="45.75" customHeight="1" x14ac:dyDescent="0.25">
      <c r="A128" s="160"/>
      <c r="B128" s="166"/>
      <c r="C128" s="160"/>
      <c r="D128" s="169"/>
      <c r="E128" s="142" t="s">
        <v>276</v>
      </c>
      <c r="F128" s="162"/>
      <c r="G128" s="38"/>
      <c r="H128" s="84">
        <v>5</v>
      </c>
      <c r="I128" s="156"/>
      <c r="J128" s="160"/>
      <c r="K128" s="84">
        <v>5</v>
      </c>
      <c r="L128" s="156"/>
      <c r="M128" s="160"/>
      <c r="N128" s="54"/>
    </row>
    <row r="129" spans="1:14" s="34" customFormat="1" ht="29.25" customHeight="1" x14ac:dyDescent="0.25">
      <c r="A129" s="160"/>
      <c r="B129" s="166"/>
      <c r="C129" s="141" t="s">
        <v>114</v>
      </c>
      <c r="D129" s="15" t="s">
        <v>115</v>
      </c>
      <c r="E129" s="36" t="s">
        <v>277</v>
      </c>
      <c r="F129" s="141" t="s">
        <v>4</v>
      </c>
      <c r="G129" s="141" t="s">
        <v>4</v>
      </c>
      <c r="H129" s="65" t="s">
        <v>4</v>
      </c>
      <c r="I129" s="143" t="str">
        <f>IF(OR(H129&gt;=B129,H129="-"),"Đạt","Chưa")</f>
        <v>Đạt</v>
      </c>
      <c r="J129" s="160"/>
      <c r="K129" s="65" t="s">
        <v>4</v>
      </c>
      <c r="L129" s="143" t="s">
        <v>4</v>
      </c>
      <c r="M129" s="160"/>
      <c r="N129" s="54"/>
    </row>
    <row r="130" spans="1:14" s="34" customFormat="1" ht="96" customHeight="1" x14ac:dyDescent="0.25">
      <c r="A130" s="160"/>
      <c r="B130" s="166"/>
      <c r="C130" s="141" t="s">
        <v>116</v>
      </c>
      <c r="D130" s="42" t="s">
        <v>117</v>
      </c>
      <c r="E130" s="36" t="s">
        <v>278</v>
      </c>
      <c r="F130" s="141" t="s">
        <v>4</v>
      </c>
      <c r="G130" s="141" t="s">
        <v>4</v>
      </c>
      <c r="H130" s="65" t="s">
        <v>4</v>
      </c>
      <c r="I130" s="143" t="str">
        <f>IF(OR(H130&gt;=B130,H130="-"),"Đạt","Chưa")</f>
        <v>Đạt</v>
      </c>
      <c r="J130" s="160"/>
      <c r="K130" s="65" t="s">
        <v>4</v>
      </c>
      <c r="L130" s="143" t="str">
        <f>IF(OR(K130&gt;=E130,K130="-"),"Đạt","Chưa")</f>
        <v>Đạt</v>
      </c>
      <c r="M130" s="160"/>
      <c r="N130" s="54"/>
    </row>
    <row r="131" spans="1:14" s="34" customFormat="1" ht="87" customHeight="1" x14ac:dyDescent="0.25">
      <c r="A131" s="160"/>
      <c r="B131" s="166"/>
      <c r="C131" s="141" t="s">
        <v>118</v>
      </c>
      <c r="D131" s="42" t="s">
        <v>167</v>
      </c>
      <c r="E131" s="36" t="s">
        <v>279</v>
      </c>
      <c r="F131" s="141" t="s">
        <v>4</v>
      </c>
      <c r="G131" s="141" t="s">
        <v>4</v>
      </c>
      <c r="H131" s="141" t="s">
        <v>4</v>
      </c>
      <c r="I131" s="143" t="str">
        <f>IF(OR(H131&gt;=B131,H131="-"),"Đạt","Chưa")</f>
        <v>Đạt</v>
      </c>
      <c r="J131" s="160"/>
      <c r="K131" s="141" t="s">
        <v>4</v>
      </c>
      <c r="L131" s="141" t="s">
        <v>4</v>
      </c>
      <c r="M131" s="160"/>
      <c r="N131" s="54"/>
    </row>
    <row r="132" spans="1:14" s="34" customFormat="1" ht="61.5" customHeight="1" x14ac:dyDescent="0.25">
      <c r="A132" s="160">
        <v>19</v>
      </c>
      <c r="B132" s="166" t="s">
        <v>20</v>
      </c>
      <c r="C132" s="141" t="s">
        <v>119</v>
      </c>
      <c r="D132" s="42" t="s">
        <v>120</v>
      </c>
      <c r="E132" s="36" t="s">
        <v>280</v>
      </c>
      <c r="F132" s="141" t="s">
        <v>4</v>
      </c>
      <c r="G132" s="141" t="s">
        <v>4</v>
      </c>
      <c r="H132" s="65" t="s">
        <v>4</v>
      </c>
      <c r="I132" s="143" t="str">
        <f>IF(OR(H132&gt;=G132,H132="-"),"Đạt","Chưa")</f>
        <v>Đạt</v>
      </c>
      <c r="J132" s="160" t="str">
        <f>IF(AND(I132=G132,I133=G133),"Đạt","Chưa")</f>
        <v>Đạt</v>
      </c>
      <c r="K132" s="65" t="s">
        <v>4</v>
      </c>
      <c r="L132" s="143" t="str">
        <f>IF(OR(K132&gt;=J132,K132="-"),"Đạt","Chưa")</f>
        <v>Đạt</v>
      </c>
      <c r="M132" s="160" t="str">
        <f>IF(AND(L132=J132,L133=J133),"Đạt","Đạt")</f>
        <v>Đạt</v>
      </c>
      <c r="N132" s="54"/>
    </row>
    <row r="133" spans="1:14" s="34" customFormat="1" ht="192.75" customHeight="1" x14ac:dyDescent="0.25">
      <c r="A133" s="160"/>
      <c r="B133" s="166"/>
      <c r="C133" s="141" t="s">
        <v>121</v>
      </c>
      <c r="D133" s="42" t="s">
        <v>168</v>
      </c>
      <c r="E133" s="36" t="s">
        <v>281</v>
      </c>
      <c r="F133" s="141" t="s">
        <v>4</v>
      </c>
      <c r="G133" s="141" t="s">
        <v>4</v>
      </c>
      <c r="H133" s="65" t="s">
        <v>4</v>
      </c>
      <c r="I133" s="143" t="str">
        <f>IF(OR(H133&gt;=G133,H133="-"),"Đạt","Chưa")</f>
        <v>Đạt</v>
      </c>
      <c r="J133" s="160"/>
      <c r="K133" s="65" t="s">
        <v>4</v>
      </c>
      <c r="L133" s="143" t="str">
        <f>K133</f>
        <v>Đạt</v>
      </c>
      <c r="M133" s="160"/>
      <c r="N133" s="54"/>
    </row>
    <row r="134" spans="1:14" s="34" customFormat="1" x14ac:dyDescent="0.3">
      <c r="B134" s="30"/>
      <c r="H134" s="4"/>
      <c r="I134" s="4"/>
      <c r="J134" s="4"/>
      <c r="K134" s="4"/>
      <c r="L134" s="4"/>
      <c r="M134" s="4"/>
      <c r="N134" s="33"/>
    </row>
    <row r="135" spans="1:14" s="34" customFormat="1" x14ac:dyDescent="0.3">
      <c r="B135" s="30"/>
      <c r="H135" s="4"/>
      <c r="I135" s="4"/>
      <c r="J135" s="4"/>
      <c r="K135" s="4"/>
      <c r="L135" s="4"/>
      <c r="M135" s="4"/>
      <c r="N135" s="33"/>
    </row>
    <row r="136" spans="1:14" s="34" customFormat="1" x14ac:dyDescent="0.3">
      <c r="B136" s="30"/>
      <c r="H136" s="4"/>
      <c r="I136" s="4"/>
      <c r="J136" s="4"/>
      <c r="K136" s="4"/>
      <c r="L136" s="4"/>
      <c r="M136" s="4"/>
      <c r="N136" s="33"/>
    </row>
    <row r="137" spans="1:14" s="34" customFormat="1" x14ac:dyDescent="0.3">
      <c r="B137" s="30"/>
      <c r="H137" s="4"/>
      <c r="I137" s="4"/>
      <c r="J137" s="4"/>
      <c r="K137" s="4"/>
      <c r="L137" s="4"/>
      <c r="M137" s="4"/>
      <c r="N137" s="33"/>
    </row>
    <row r="138" spans="1:14" s="34" customFormat="1" x14ac:dyDescent="0.3">
      <c r="B138" s="30"/>
      <c r="H138" s="4"/>
      <c r="I138" s="4"/>
      <c r="J138" s="4"/>
      <c r="K138" s="4"/>
      <c r="L138" s="4"/>
      <c r="M138" s="4"/>
      <c r="N138" s="33"/>
    </row>
    <row r="139" spans="1:14" s="34" customFormat="1" x14ac:dyDescent="0.3">
      <c r="B139" s="30"/>
      <c r="H139" s="4"/>
      <c r="I139" s="4"/>
      <c r="J139" s="4"/>
      <c r="K139" s="4"/>
      <c r="L139" s="4"/>
      <c r="M139" s="4"/>
      <c r="N139" s="33"/>
    </row>
    <row r="140" spans="1:14" s="34" customFormat="1" x14ac:dyDescent="0.3">
      <c r="B140" s="30"/>
      <c r="H140" s="4"/>
      <c r="I140" s="4"/>
      <c r="J140" s="4"/>
      <c r="K140" s="4"/>
      <c r="L140" s="4"/>
      <c r="M140" s="4"/>
      <c r="N140" s="33"/>
    </row>
    <row r="141" spans="1:14" s="34" customFormat="1" x14ac:dyDescent="0.3">
      <c r="B141" s="30"/>
      <c r="H141" s="4"/>
      <c r="I141" s="4"/>
      <c r="J141" s="4"/>
      <c r="K141" s="4"/>
      <c r="L141" s="4"/>
      <c r="M141" s="4"/>
      <c r="N141" s="33"/>
    </row>
    <row r="142" spans="1:14" s="34" customFormat="1" x14ac:dyDescent="0.3">
      <c r="B142" s="30"/>
      <c r="H142" s="4"/>
      <c r="I142" s="4"/>
      <c r="J142" s="4"/>
      <c r="K142" s="4"/>
      <c r="L142" s="4"/>
      <c r="M142" s="4"/>
      <c r="N142" s="33"/>
    </row>
    <row r="143" spans="1:14" s="34" customFormat="1" x14ac:dyDescent="0.3">
      <c r="B143" s="30"/>
      <c r="H143" s="4"/>
      <c r="I143" s="4"/>
      <c r="J143" s="4"/>
      <c r="K143" s="4"/>
      <c r="L143" s="4"/>
      <c r="M143" s="4"/>
      <c r="N143" s="33"/>
    </row>
    <row r="144" spans="1:14" s="34" customFormat="1" x14ac:dyDescent="0.3">
      <c r="B144" s="30"/>
      <c r="H144" s="4"/>
      <c r="I144" s="4"/>
      <c r="J144" s="4"/>
      <c r="K144" s="4"/>
      <c r="L144" s="4"/>
      <c r="M144" s="4"/>
      <c r="N144" s="33"/>
    </row>
    <row r="145" spans="2:14" s="34" customFormat="1" x14ac:dyDescent="0.3">
      <c r="B145" s="30"/>
      <c r="H145" s="4"/>
      <c r="I145" s="4"/>
      <c r="J145" s="4"/>
      <c r="K145" s="4"/>
      <c r="L145" s="4"/>
      <c r="M145" s="4"/>
      <c r="N145" s="33"/>
    </row>
    <row r="146" spans="2:14" s="34" customFormat="1" x14ac:dyDescent="0.3">
      <c r="B146" s="30"/>
      <c r="H146" s="4"/>
      <c r="I146" s="4"/>
      <c r="J146" s="4"/>
      <c r="K146" s="4"/>
      <c r="L146" s="4"/>
      <c r="M146" s="4"/>
      <c r="N146" s="33"/>
    </row>
    <row r="147" spans="2:14" s="34" customFormat="1" x14ac:dyDescent="0.3">
      <c r="B147" s="30"/>
      <c r="H147" s="4"/>
      <c r="I147" s="4"/>
      <c r="J147" s="4"/>
      <c r="K147" s="4"/>
      <c r="L147" s="4"/>
      <c r="M147" s="4"/>
      <c r="N147" s="33"/>
    </row>
    <row r="148" spans="2:14" s="34" customFormat="1" x14ac:dyDescent="0.3">
      <c r="B148" s="30"/>
      <c r="H148" s="4"/>
      <c r="I148" s="4"/>
      <c r="J148" s="4"/>
      <c r="K148" s="4"/>
      <c r="L148" s="4"/>
      <c r="M148" s="4"/>
      <c r="N148" s="33"/>
    </row>
    <row r="149" spans="2:14" s="34" customFormat="1" x14ac:dyDescent="0.3">
      <c r="B149" s="30"/>
      <c r="H149" s="4"/>
      <c r="I149" s="4"/>
      <c r="J149" s="4"/>
      <c r="K149" s="4"/>
      <c r="L149" s="4"/>
      <c r="M149" s="4"/>
      <c r="N149" s="33"/>
    </row>
    <row r="150" spans="2:14" s="34" customFormat="1" x14ac:dyDescent="0.3">
      <c r="B150" s="30"/>
      <c r="H150" s="4"/>
      <c r="I150" s="4"/>
      <c r="J150" s="4"/>
      <c r="K150" s="4"/>
      <c r="L150" s="4"/>
      <c r="M150" s="4"/>
      <c r="N150" s="33"/>
    </row>
    <row r="151" spans="2:14" s="34" customFormat="1" x14ac:dyDescent="0.3">
      <c r="B151" s="30"/>
      <c r="H151" s="4"/>
      <c r="I151" s="4"/>
      <c r="J151" s="4"/>
      <c r="K151" s="4"/>
      <c r="L151" s="4"/>
      <c r="M151" s="4"/>
      <c r="N151" s="33"/>
    </row>
    <row r="152" spans="2:14" s="34" customFormat="1" x14ac:dyDescent="0.3">
      <c r="B152" s="30"/>
      <c r="H152" s="4"/>
      <c r="I152" s="4"/>
      <c r="J152" s="4"/>
      <c r="K152" s="4"/>
      <c r="L152" s="4"/>
      <c r="M152" s="4"/>
      <c r="N152" s="33"/>
    </row>
    <row r="153" spans="2:14" s="34" customFormat="1" x14ac:dyDescent="0.3">
      <c r="B153" s="30"/>
      <c r="H153" s="4"/>
      <c r="I153" s="4"/>
      <c r="J153" s="4"/>
      <c r="K153" s="4"/>
      <c r="L153" s="4"/>
      <c r="M153" s="4"/>
      <c r="N153" s="33"/>
    </row>
    <row r="154" spans="2:14" s="34" customFormat="1" x14ac:dyDescent="0.3">
      <c r="B154" s="30"/>
      <c r="H154" s="4"/>
      <c r="I154" s="4"/>
      <c r="J154" s="4"/>
      <c r="K154" s="4"/>
      <c r="L154" s="4"/>
      <c r="M154" s="4"/>
      <c r="N154" s="33"/>
    </row>
    <row r="155" spans="2:14" s="34" customFormat="1" x14ac:dyDescent="0.3">
      <c r="B155" s="30"/>
      <c r="H155" s="4"/>
      <c r="I155" s="4"/>
      <c r="J155" s="4"/>
      <c r="K155" s="4"/>
      <c r="L155" s="4"/>
      <c r="M155" s="4"/>
      <c r="N155" s="33"/>
    </row>
    <row r="156" spans="2:14" s="34" customFormat="1" x14ac:dyDescent="0.3">
      <c r="B156" s="30"/>
      <c r="H156" s="4"/>
      <c r="I156" s="4"/>
      <c r="J156" s="4"/>
      <c r="K156" s="4"/>
      <c r="L156" s="4"/>
      <c r="M156" s="4"/>
      <c r="N156" s="33"/>
    </row>
    <row r="157" spans="2:14" s="34" customFormat="1" x14ac:dyDescent="0.3">
      <c r="B157" s="30"/>
      <c r="H157" s="4"/>
      <c r="I157" s="4"/>
      <c r="J157" s="4"/>
      <c r="K157" s="4"/>
      <c r="L157" s="4"/>
      <c r="M157" s="4"/>
      <c r="N157" s="33"/>
    </row>
    <row r="158" spans="2:14" s="34" customFormat="1" x14ac:dyDescent="0.3">
      <c r="B158" s="30"/>
      <c r="H158" s="4"/>
      <c r="I158" s="4"/>
      <c r="J158" s="4"/>
      <c r="K158" s="4"/>
      <c r="L158" s="4"/>
      <c r="M158" s="4"/>
      <c r="N158" s="33"/>
    </row>
  </sheetData>
  <mergeCells count="224">
    <mergeCell ref="F126:F128"/>
    <mergeCell ref="J57:J63"/>
    <mergeCell ref="F57:F63"/>
    <mergeCell ref="F90:F92"/>
    <mergeCell ref="F93:F95"/>
    <mergeCell ref="F96:F98"/>
    <mergeCell ref="F105:F107"/>
    <mergeCell ref="I105:I107"/>
    <mergeCell ref="J70:J74"/>
    <mergeCell ref="F102:F104"/>
    <mergeCell ref="F21:F23"/>
    <mergeCell ref="F15:F17"/>
    <mergeCell ref="F18:F20"/>
    <mergeCell ref="F24:F26"/>
    <mergeCell ref="F32:F34"/>
    <mergeCell ref="F51:F53"/>
    <mergeCell ref="F48:F50"/>
    <mergeCell ref="A75:M75"/>
    <mergeCell ref="A76:A79"/>
    <mergeCell ref="B76:B79"/>
    <mergeCell ref="J76:J79"/>
    <mergeCell ref="M76:M79"/>
    <mergeCell ref="C77:C79"/>
    <mergeCell ref="D77:D79"/>
    <mergeCell ref="I77:I79"/>
    <mergeCell ref="L77:L79"/>
    <mergeCell ref="F77:F79"/>
    <mergeCell ref="A70:A74"/>
    <mergeCell ref="B70:B74"/>
    <mergeCell ref="A64:A69"/>
    <mergeCell ref="J55:J56"/>
    <mergeCell ref="A57:A63"/>
    <mergeCell ref="B57:B63"/>
    <mergeCell ref="C57:C63"/>
    <mergeCell ref="D57:D63"/>
    <mergeCell ref="A132:A133"/>
    <mergeCell ref="B132:B133"/>
    <mergeCell ref="J132:J133"/>
    <mergeCell ref="M132:M133"/>
    <mergeCell ref="A123:M123"/>
    <mergeCell ref="A124:A131"/>
    <mergeCell ref="B124:B131"/>
    <mergeCell ref="J124:J131"/>
    <mergeCell ref="M124:M131"/>
    <mergeCell ref="C126:C128"/>
    <mergeCell ref="D126:D128"/>
    <mergeCell ref="I126:I128"/>
    <mergeCell ref="L126:L128"/>
    <mergeCell ref="A93:A122"/>
    <mergeCell ref="B93:B122"/>
    <mergeCell ref="C93:C95"/>
    <mergeCell ref="D93:D95"/>
    <mergeCell ref="I93:I95"/>
    <mergeCell ref="J93:J122"/>
    <mergeCell ref="L93:L95"/>
    <mergeCell ref="L96:L98"/>
    <mergeCell ref="C108:C110"/>
    <mergeCell ref="D108:D110"/>
    <mergeCell ref="I108:I110"/>
    <mergeCell ref="L108:L110"/>
    <mergeCell ref="I117:I119"/>
    <mergeCell ref="I120:I122"/>
    <mergeCell ref="D102:D104"/>
    <mergeCell ref="C102:C104"/>
    <mergeCell ref="D117:D119"/>
    <mergeCell ref="C117:C119"/>
    <mergeCell ref="F117:F119"/>
    <mergeCell ref="C105:C107"/>
    <mergeCell ref="D105:D107"/>
    <mergeCell ref="L105:L107"/>
    <mergeCell ref="F108:F110"/>
    <mergeCell ref="L117:L119"/>
    <mergeCell ref="L120:L122"/>
    <mergeCell ref="L102:L104"/>
    <mergeCell ref="A90:A92"/>
    <mergeCell ref="B90:B92"/>
    <mergeCell ref="C90:C92"/>
    <mergeCell ref="D90:D92"/>
    <mergeCell ref="I90:I92"/>
    <mergeCell ref="J90:J92"/>
    <mergeCell ref="L90:L92"/>
    <mergeCell ref="L80:L82"/>
    <mergeCell ref="M90:M92"/>
    <mergeCell ref="C84:C86"/>
    <mergeCell ref="D84:D86"/>
    <mergeCell ref="I84:I86"/>
    <mergeCell ref="L84:L86"/>
    <mergeCell ref="A80:A89"/>
    <mergeCell ref="B80:B89"/>
    <mergeCell ref="C80:C82"/>
    <mergeCell ref="D80:D82"/>
    <mergeCell ref="I80:I82"/>
    <mergeCell ref="M80:M86"/>
    <mergeCell ref="F80:F82"/>
    <mergeCell ref="C87:C89"/>
    <mergeCell ref="D87:D89"/>
    <mergeCell ref="F87:F89"/>
    <mergeCell ref="J80:J89"/>
    <mergeCell ref="B64:B69"/>
    <mergeCell ref="C64:C66"/>
    <mergeCell ref="D64:D66"/>
    <mergeCell ref="I64:I66"/>
    <mergeCell ref="J64:J69"/>
    <mergeCell ref="L64:L66"/>
    <mergeCell ref="M64:M69"/>
    <mergeCell ref="C67:C69"/>
    <mergeCell ref="D67:D69"/>
    <mergeCell ref="I67:I69"/>
    <mergeCell ref="L67:L69"/>
    <mergeCell ref="A54:M54"/>
    <mergeCell ref="A55:A56"/>
    <mergeCell ref="B55:B56"/>
    <mergeCell ref="C55:C56"/>
    <mergeCell ref="L48:L50"/>
    <mergeCell ref="M48:M53"/>
    <mergeCell ref="C51:C53"/>
    <mergeCell ref="D51:D53"/>
    <mergeCell ref="I51:I53"/>
    <mergeCell ref="L51:L53"/>
    <mergeCell ref="A44:A47"/>
    <mergeCell ref="B44:B47"/>
    <mergeCell ref="J44:J47"/>
    <mergeCell ref="M44:M47"/>
    <mergeCell ref="A48:A53"/>
    <mergeCell ref="B48:B53"/>
    <mergeCell ref="C48:C50"/>
    <mergeCell ref="D48:D50"/>
    <mergeCell ref="I48:I50"/>
    <mergeCell ref="J48:J53"/>
    <mergeCell ref="L35:L37"/>
    <mergeCell ref="M35:M37"/>
    <mergeCell ref="A38:A42"/>
    <mergeCell ref="B38:B42"/>
    <mergeCell ref="J38:J42"/>
    <mergeCell ref="M38:M42"/>
    <mergeCell ref="C40:C42"/>
    <mergeCell ref="D40:D42"/>
    <mergeCell ref="I40:I42"/>
    <mergeCell ref="L40:L42"/>
    <mergeCell ref="A35:A37"/>
    <mergeCell ref="B35:B37"/>
    <mergeCell ref="C35:C37"/>
    <mergeCell ref="D35:D37"/>
    <mergeCell ref="I35:I37"/>
    <mergeCell ref="J35:J37"/>
    <mergeCell ref="F40:F42"/>
    <mergeCell ref="F35:F37"/>
    <mergeCell ref="M27:M30"/>
    <mergeCell ref="A31:A34"/>
    <mergeCell ref="B31:B34"/>
    <mergeCell ref="J31:J34"/>
    <mergeCell ref="M31:M34"/>
    <mergeCell ref="C32:C34"/>
    <mergeCell ref="D32:D34"/>
    <mergeCell ref="I32:I34"/>
    <mergeCell ref="L32:L34"/>
    <mergeCell ref="F27:F29"/>
    <mergeCell ref="I24:I26"/>
    <mergeCell ref="L24:L26"/>
    <mergeCell ref="A27:A30"/>
    <mergeCell ref="B27:B30"/>
    <mergeCell ref="C27:C29"/>
    <mergeCell ref="D27:D29"/>
    <mergeCell ref="I27:I29"/>
    <mergeCell ref="J27:J30"/>
    <mergeCell ref="L27:L29"/>
    <mergeCell ref="A2:M2"/>
    <mergeCell ref="A3:M3"/>
    <mergeCell ref="F4:G5"/>
    <mergeCell ref="H4:I4"/>
    <mergeCell ref="J4:K4"/>
    <mergeCell ref="F6:G6"/>
    <mergeCell ref="F7:G7"/>
    <mergeCell ref="C9:D9"/>
    <mergeCell ref="H9:J9"/>
    <mergeCell ref="K9:M9"/>
    <mergeCell ref="A11:M11"/>
    <mergeCell ref="A12:A13"/>
    <mergeCell ref="B12:B13"/>
    <mergeCell ref="J12:J13"/>
    <mergeCell ref="M12:M13"/>
    <mergeCell ref="D18:D20"/>
    <mergeCell ref="I18:I20"/>
    <mergeCell ref="L18:L20"/>
    <mergeCell ref="C21:C23"/>
    <mergeCell ref="D21:D23"/>
    <mergeCell ref="I21:I23"/>
    <mergeCell ref="L21:L23"/>
    <mergeCell ref="A14:M14"/>
    <mergeCell ref="A15:A26"/>
    <mergeCell ref="B15:B26"/>
    <mergeCell ref="C15:C17"/>
    <mergeCell ref="D15:D17"/>
    <mergeCell ref="I15:I17"/>
    <mergeCell ref="J15:J26"/>
    <mergeCell ref="L15:L17"/>
    <mergeCell ref="M15:M26"/>
    <mergeCell ref="C18:C20"/>
    <mergeCell ref="C24:C26"/>
    <mergeCell ref="D24:D26"/>
    <mergeCell ref="I102:I104"/>
    <mergeCell ref="I87:I89"/>
    <mergeCell ref="M57:M63"/>
    <mergeCell ref="L57:L63"/>
    <mergeCell ref="C120:C122"/>
    <mergeCell ref="D120:D122"/>
    <mergeCell ref="F120:F122"/>
    <mergeCell ref="F111:F113"/>
    <mergeCell ref="F114:F116"/>
    <mergeCell ref="M70:M74"/>
    <mergeCell ref="I57:I63"/>
    <mergeCell ref="F64:F66"/>
    <mergeCell ref="M93:M122"/>
    <mergeCell ref="C96:C98"/>
    <mergeCell ref="C111:C113"/>
    <mergeCell ref="D111:D113"/>
    <mergeCell ref="I111:I113"/>
    <mergeCell ref="L111:L113"/>
    <mergeCell ref="C114:C116"/>
    <mergeCell ref="D114:D116"/>
    <mergeCell ref="I114:I116"/>
    <mergeCell ref="L114:L116"/>
    <mergeCell ref="D96:D98"/>
    <mergeCell ref="I96:I98"/>
  </mergeCells>
  <hyperlinks>
    <hyperlink ref="C12" location="_ftn1" display="_ftn1"/>
    <hyperlink ref="C39" location="_ftn2" display="_ftn2"/>
    <hyperlink ref="C108" location="_ftn3" display="_ftn3"/>
  </hyperlinks>
  <pageMargins left="0.7" right="0.7" top="0.75" bottom="0.75" header="0.3" footer="0.3"/>
  <pageSetup paperSize="9"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opLeftCell="A2" workbookViewId="0">
      <selection activeCell="D18" sqref="D18"/>
    </sheetView>
  </sheetViews>
  <sheetFormatPr defaultRowHeight="15" x14ac:dyDescent="0.25"/>
  <cols>
    <col min="2" max="2" width="29.85546875" customWidth="1"/>
    <col min="3" max="3" width="14.7109375" customWidth="1"/>
    <col min="4" max="4" width="19.7109375" customWidth="1"/>
    <col min="5" max="5" width="26.5703125" customWidth="1"/>
  </cols>
  <sheetData>
    <row r="1" spans="1:5" s="69" customFormat="1" ht="28.5" customHeight="1" x14ac:dyDescent="0.25">
      <c r="A1" s="222" t="s">
        <v>172</v>
      </c>
      <c r="B1" s="222"/>
      <c r="C1" s="68"/>
      <c r="E1" s="70"/>
    </row>
    <row r="2" spans="1:5" s="69" customFormat="1" ht="49.5" customHeight="1" x14ac:dyDescent="0.25">
      <c r="A2" s="223" t="s">
        <v>201</v>
      </c>
      <c r="B2" s="223"/>
      <c r="C2" s="223"/>
      <c r="D2" s="223"/>
      <c r="E2" s="223"/>
    </row>
    <row r="3" spans="1:5" s="69" customFormat="1" ht="23.25" customHeight="1" x14ac:dyDescent="0.25">
      <c r="A3" s="224" t="s">
        <v>173</v>
      </c>
      <c r="B3" s="224" t="s">
        <v>174</v>
      </c>
      <c r="C3" s="225" t="s">
        <v>202</v>
      </c>
      <c r="D3" s="225" t="s">
        <v>203</v>
      </c>
      <c r="E3" s="224" t="s">
        <v>204</v>
      </c>
    </row>
    <row r="4" spans="1:5" s="69" customFormat="1" ht="23.25" customHeight="1" x14ac:dyDescent="0.25">
      <c r="A4" s="224"/>
      <c r="B4" s="224"/>
      <c r="C4" s="226"/>
      <c r="D4" s="226"/>
      <c r="E4" s="224"/>
    </row>
    <row r="5" spans="1:5" s="69" customFormat="1" ht="23.25" customHeight="1" x14ac:dyDescent="0.25">
      <c r="A5" s="224"/>
      <c r="B5" s="224"/>
      <c r="C5" s="227"/>
      <c r="D5" s="227"/>
      <c r="E5" s="224"/>
    </row>
    <row r="6" spans="1:5" s="69" customFormat="1" ht="28.5" customHeight="1" x14ac:dyDescent="0.25">
      <c r="A6" s="71"/>
      <c r="B6" s="71" t="s">
        <v>175</v>
      </c>
      <c r="C6" s="72"/>
      <c r="D6" s="100">
        <f>D7+D10+D14+D15+D16+D17</f>
        <v>22365350000</v>
      </c>
      <c r="E6" s="73"/>
    </row>
    <row r="7" spans="1:5" s="69" customFormat="1" ht="30" customHeight="1" x14ac:dyDescent="0.25">
      <c r="A7" s="71" t="s">
        <v>176</v>
      </c>
      <c r="B7" s="74" t="s">
        <v>177</v>
      </c>
      <c r="C7" s="75"/>
      <c r="D7" s="101">
        <f>SUM(D8:D9)</f>
        <v>5516391000</v>
      </c>
      <c r="E7" s="73"/>
    </row>
    <row r="8" spans="1:5" s="69" customFormat="1" ht="30" customHeight="1" x14ac:dyDescent="0.25">
      <c r="A8" s="76">
        <v>1</v>
      </c>
      <c r="B8" s="77" t="s">
        <v>178</v>
      </c>
      <c r="C8" s="78"/>
      <c r="D8" s="101">
        <f>1739000000+1689000000</f>
        <v>3428000000</v>
      </c>
      <c r="E8" s="73"/>
    </row>
    <row r="9" spans="1:5" s="69" customFormat="1" ht="30" customHeight="1" x14ac:dyDescent="0.25">
      <c r="A9" s="76">
        <v>2</v>
      </c>
      <c r="B9" s="77" t="s">
        <v>205</v>
      </c>
      <c r="C9" s="78"/>
      <c r="D9" s="101">
        <v>2088391000</v>
      </c>
      <c r="E9" s="73"/>
    </row>
    <row r="10" spans="1:5" s="69" customFormat="1" ht="30" customHeight="1" x14ac:dyDescent="0.25">
      <c r="A10" s="71" t="s">
        <v>179</v>
      </c>
      <c r="B10" s="74" t="s">
        <v>180</v>
      </c>
      <c r="C10" s="75"/>
      <c r="D10" s="101">
        <f>SUM(D11:D13)</f>
        <v>2611659000</v>
      </c>
      <c r="E10" s="73"/>
    </row>
    <row r="11" spans="1:5" s="69" customFormat="1" ht="30" customHeight="1" x14ac:dyDescent="0.25">
      <c r="A11" s="76">
        <v>1</v>
      </c>
      <c r="B11" s="77" t="s">
        <v>181</v>
      </c>
      <c r="C11" s="78"/>
      <c r="D11" s="101"/>
      <c r="E11" s="73"/>
    </row>
    <row r="12" spans="1:5" s="69" customFormat="1" ht="30" customHeight="1" x14ac:dyDescent="0.25">
      <c r="A12" s="76">
        <v>2</v>
      </c>
      <c r="B12" s="77" t="s">
        <v>200</v>
      </c>
      <c r="C12" s="78"/>
      <c r="D12" s="101">
        <v>2571659000</v>
      </c>
      <c r="E12" s="73"/>
    </row>
    <row r="13" spans="1:5" s="69" customFormat="1" ht="30" customHeight="1" x14ac:dyDescent="0.25">
      <c r="A13" s="76">
        <v>3</v>
      </c>
      <c r="B13" s="77" t="s">
        <v>182</v>
      </c>
      <c r="C13" s="78"/>
      <c r="D13" s="101">
        <v>40000000</v>
      </c>
      <c r="E13" s="73"/>
    </row>
    <row r="14" spans="1:5" s="69" customFormat="1" ht="30" customHeight="1" x14ac:dyDescent="0.25">
      <c r="A14" s="71" t="s">
        <v>183</v>
      </c>
      <c r="B14" s="74" t="s">
        <v>184</v>
      </c>
      <c r="C14" s="75"/>
      <c r="D14" s="102"/>
      <c r="E14" s="73"/>
    </row>
    <row r="15" spans="1:5" s="69" customFormat="1" ht="30" customHeight="1" x14ac:dyDescent="0.25">
      <c r="A15" s="71" t="s">
        <v>185</v>
      </c>
      <c r="B15" s="74" t="s">
        <v>186</v>
      </c>
      <c r="C15" s="75"/>
      <c r="D15" s="103">
        <v>8456000000</v>
      </c>
      <c r="E15" s="73"/>
    </row>
    <row r="16" spans="1:5" s="69" customFormat="1" ht="30" customHeight="1" x14ac:dyDescent="0.25">
      <c r="A16" s="71" t="s">
        <v>187</v>
      </c>
      <c r="B16" s="79" t="s">
        <v>188</v>
      </c>
      <c r="C16" s="80"/>
      <c r="D16" s="103">
        <v>4082000000</v>
      </c>
      <c r="E16" s="73"/>
    </row>
    <row r="17" spans="1:5" s="69" customFormat="1" ht="30" customHeight="1" x14ac:dyDescent="0.25">
      <c r="A17" s="71" t="s">
        <v>189</v>
      </c>
      <c r="B17" s="79" t="s">
        <v>190</v>
      </c>
      <c r="C17" s="80"/>
      <c r="D17" s="103">
        <f>SUM(D18:D19)</f>
        <v>1699300000</v>
      </c>
      <c r="E17" s="73"/>
    </row>
    <row r="18" spans="1:5" s="69" customFormat="1" ht="30" customHeight="1" x14ac:dyDescent="0.25">
      <c r="A18" s="76">
        <v>1</v>
      </c>
      <c r="B18" s="77" t="s">
        <v>191</v>
      </c>
      <c r="C18" s="78"/>
      <c r="D18" s="103">
        <v>1699300000</v>
      </c>
      <c r="E18" s="73"/>
    </row>
    <row r="19" spans="1:5" s="69" customFormat="1" ht="30" customHeight="1" x14ac:dyDescent="0.25">
      <c r="A19" s="76">
        <v>2</v>
      </c>
      <c r="B19" s="77" t="s">
        <v>192</v>
      </c>
      <c r="C19" s="78"/>
      <c r="D19" s="103"/>
      <c r="E19" s="73"/>
    </row>
    <row r="20" spans="1:5" s="69" customFormat="1" x14ac:dyDescent="0.25">
      <c r="E20" s="70"/>
    </row>
    <row r="21" spans="1:5" s="69" customFormat="1" x14ac:dyDescent="0.25">
      <c r="E21" s="70"/>
    </row>
    <row r="22" spans="1:5" s="69" customFormat="1" x14ac:dyDescent="0.25">
      <c r="E22" s="70"/>
    </row>
    <row r="23" spans="1:5" s="69" customFormat="1" x14ac:dyDescent="0.25">
      <c r="E23" s="70"/>
    </row>
    <row r="24" spans="1:5" s="69" customFormat="1" x14ac:dyDescent="0.25">
      <c r="E24" s="70"/>
    </row>
    <row r="25" spans="1:5" s="69" customFormat="1" x14ac:dyDescent="0.25">
      <c r="E25" s="70"/>
    </row>
    <row r="26" spans="1:5" s="69" customFormat="1" x14ac:dyDescent="0.25">
      <c r="E26" s="70"/>
    </row>
    <row r="27" spans="1:5" s="69" customFormat="1" x14ac:dyDescent="0.25">
      <c r="E27" s="70"/>
    </row>
    <row r="28" spans="1:5" s="69" customFormat="1" x14ac:dyDescent="0.25">
      <c r="E28" s="70"/>
    </row>
    <row r="29" spans="1:5" s="69" customFormat="1" x14ac:dyDescent="0.25">
      <c r="E29" s="70"/>
    </row>
    <row r="30" spans="1:5" s="69" customFormat="1" x14ac:dyDescent="0.25">
      <c r="E30" s="70"/>
    </row>
    <row r="31" spans="1:5" s="69" customFormat="1" x14ac:dyDescent="0.25">
      <c r="E31" s="70"/>
    </row>
    <row r="32" spans="1:5" s="69" customFormat="1" x14ac:dyDescent="0.25">
      <c r="E32" s="70"/>
    </row>
    <row r="33" spans="5:5" s="69" customFormat="1" x14ac:dyDescent="0.25">
      <c r="E33" s="70"/>
    </row>
    <row r="34" spans="5:5" s="69" customFormat="1" x14ac:dyDescent="0.25">
      <c r="E34" s="70"/>
    </row>
    <row r="35" spans="5:5" s="69" customFormat="1" x14ac:dyDescent="0.25">
      <c r="E35" s="70"/>
    </row>
    <row r="36" spans="5:5" s="69" customFormat="1" x14ac:dyDescent="0.25">
      <c r="E36" s="70"/>
    </row>
    <row r="37" spans="5:5" s="69" customFormat="1" x14ac:dyDescent="0.25">
      <c r="E37" s="70"/>
    </row>
    <row r="38" spans="5:5" s="69" customFormat="1" x14ac:dyDescent="0.25">
      <c r="E38" s="70"/>
    </row>
    <row r="39" spans="5:5" s="69" customFormat="1" x14ac:dyDescent="0.25">
      <c r="E39" s="70"/>
    </row>
    <row r="40" spans="5:5" s="69" customFormat="1" x14ac:dyDescent="0.25">
      <c r="E40" s="70"/>
    </row>
    <row r="41" spans="5:5" s="69" customFormat="1" x14ac:dyDescent="0.25">
      <c r="E41" s="70"/>
    </row>
    <row r="42" spans="5:5" s="69" customFormat="1" x14ac:dyDescent="0.25">
      <c r="E42" s="70"/>
    </row>
    <row r="43" spans="5:5" s="69" customFormat="1" x14ac:dyDescent="0.25">
      <c r="E43" s="70"/>
    </row>
    <row r="44" spans="5:5" s="69" customFormat="1" x14ac:dyDescent="0.25">
      <c r="E44" s="70"/>
    </row>
    <row r="45" spans="5:5" s="69" customFormat="1" x14ac:dyDescent="0.25">
      <c r="E45" s="70"/>
    </row>
    <row r="46" spans="5:5" s="69" customFormat="1" x14ac:dyDescent="0.25">
      <c r="E46" s="70"/>
    </row>
    <row r="47" spans="5:5" s="69" customFormat="1" x14ac:dyDescent="0.25">
      <c r="E47" s="70"/>
    </row>
    <row r="48" spans="5:5" s="69" customFormat="1" x14ac:dyDescent="0.25">
      <c r="E48" s="70"/>
    </row>
    <row r="49" spans="5:5" s="69" customFormat="1" x14ac:dyDescent="0.25">
      <c r="E49" s="70"/>
    </row>
    <row r="50" spans="5:5" s="69" customFormat="1" x14ac:dyDescent="0.25">
      <c r="E50" s="70"/>
    </row>
    <row r="51" spans="5:5" s="69" customFormat="1" x14ac:dyDescent="0.25">
      <c r="E51" s="70"/>
    </row>
    <row r="52" spans="5:5" s="69" customFormat="1" x14ac:dyDescent="0.25">
      <c r="E52" s="70"/>
    </row>
    <row r="53" spans="5:5" s="69" customFormat="1" x14ac:dyDescent="0.25">
      <c r="E53" s="70"/>
    </row>
    <row r="54" spans="5:5" s="69" customFormat="1" x14ac:dyDescent="0.25">
      <c r="E54" s="70"/>
    </row>
    <row r="55" spans="5:5" s="69" customFormat="1" x14ac:dyDescent="0.25">
      <c r="E55" s="70"/>
    </row>
    <row r="56" spans="5:5" s="69" customFormat="1" x14ac:dyDescent="0.25">
      <c r="E56" s="70"/>
    </row>
    <row r="57" spans="5:5" s="69" customFormat="1" x14ac:dyDescent="0.25">
      <c r="E57" s="70"/>
    </row>
    <row r="58" spans="5:5" s="69" customFormat="1" x14ac:dyDescent="0.25">
      <c r="E58" s="70"/>
    </row>
  </sheetData>
  <mergeCells count="7">
    <mergeCell ref="A1:B1"/>
    <mergeCell ref="A2:E2"/>
    <mergeCell ref="A3:A5"/>
    <mergeCell ref="B3:B5"/>
    <mergeCell ref="C3:C5"/>
    <mergeCell ref="D3:D5"/>
    <mergeCell ref="E3:E5"/>
  </mergeCells>
  <pageMargins left="0.2" right="0.2"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D17" sqref="D17"/>
    </sheetView>
  </sheetViews>
  <sheetFormatPr defaultRowHeight="15" x14ac:dyDescent="0.25"/>
  <cols>
    <col min="1" max="1" width="5.140625" customWidth="1"/>
    <col min="2" max="2" width="31.42578125" customWidth="1"/>
    <col min="3" max="3" width="20" customWidth="1"/>
    <col min="4" max="4" width="16" customWidth="1"/>
    <col min="5" max="5" width="18" customWidth="1"/>
    <col min="6" max="6" width="36.28515625" customWidth="1"/>
  </cols>
  <sheetData>
    <row r="1" spans="1:6" s="69" customFormat="1" ht="49.5" customHeight="1" x14ac:dyDescent="0.25">
      <c r="A1" s="223" t="s">
        <v>201</v>
      </c>
      <c r="B1" s="223"/>
      <c r="C1" s="223"/>
      <c r="D1" s="223"/>
      <c r="E1" s="223"/>
    </row>
    <row r="2" spans="1:6" s="69" customFormat="1" ht="23.25" customHeight="1" x14ac:dyDescent="0.25">
      <c r="A2" s="224" t="s">
        <v>173</v>
      </c>
      <c r="B2" s="224" t="s">
        <v>174</v>
      </c>
      <c r="C2" s="225" t="s">
        <v>202</v>
      </c>
      <c r="D2" s="225" t="s">
        <v>203</v>
      </c>
      <c r="E2" s="224" t="s">
        <v>204</v>
      </c>
    </row>
    <row r="3" spans="1:6" s="69" customFormat="1" ht="23.25" customHeight="1" x14ac:dyDescent="0.25">
      <c r="A3" s="224"/>
      <c r="B3" s="224"/>
      <c r="C3" s="226"/>
      <c r="D3" s="226"/>
      <c r="E3" s="224"/>
    </row>
    <row r="4" spans="1:6" s="69" customFormat="1" ht="23.25" customHeight="1" x14ac:dyDescent="0.25">
      <c r="A4" s="224"/>
      <c r="B4" s="224"/>
      <c r="C4" s="227"/>
      <c r="D4" s="227"/>
      <c r="E4" s="224"/>
    </row>
    <row r="5" spans="1:6" s="69" customFormat="1" ht="28.5" customHeight="1" x14ac:dyDescent="0.25">
      <c r="A5" s="71"/>
      <c r="B5" s="71" t="s">
        <v>175</v>
      </c>
      <c r="C5" s="72"/>
      <c r="D5" s="100">
        <f>D6+D9+D13+D14+D15+D16</f>
        <v>22365350000</v>
      </c>
      <c r="E5" s="73"/>
    </row>
    <row r="6" spans="1:6" s="69" customFormat="1" ht="30" customHeight="1" x14ac:dyDescent="0.25">
      <c r="A6" s="71" t="s">
        <v>176</v>
      </c>
      <c r="B6" s="74" t="s">
        <v>177</v>
      </c>
      <c r="C6" s="75"/>
      <c r="D6" s="101">
        <f>SUM(D7:D8)</f>
        <v>5516391000</v>
      </c>
      <c r="E6" s="73"/>
    </row>
    <row r="7" spans="1:6" s="69" customFormat="1" ht="30" customHeight="1" x14ac:dyDescent="0.25">
      <c r="A7" s="76">
        <v>1</v>
      </c>
      <c r="B7" s="77" t="s">
        <v>178</v>
      </c>
      <c r="C7" s="78"/>
      <c r="D7" s="107">
        <f>1739000000+1689000000</f>
        <v>3428000000</v>
      </c>
      <c r="E7" s="108"/>
    </row>
    <row r="8" spans="1:6" s="69" customFormat="1" ht="30" customHeight="1" x14ac:dyDescent="0.25">
      <c r="A8" s="76">
        <v>2</v>
      </c>
      <c r="B8" s="77" t="s">
        <v>205</v>
      </c>
      <c r="C8" s="78"/>
      <c r="D8" s="109">
        <f>1182285000+906106000</f>
        <v>2088391000</v>
      </c>
      <c r="E8" s="108"/>
    </row>
    <row r="9" spans="1:6" s="69" customFormat="1" ht="30" customHeight="1" x14ac:dyDescent="0.25">
      <c r="A9" s="71" t="s">
        <v>179</v>
      </c>
      <c r="B9" s="74" t="s">
        <v>180</v>
      </c>
      <c r="C9" s="75"/>
      <c r="D9" s="107">
        <f>SUM(D10:D12)</f>
        <v>2611659000</v>
      </c>
      <c r="E9" s="73"/>
    </row>
    <row r="10" spans="1:6" s="69" customFormat="1" ht="30" customHeight="1" x14ac:dyDescent="0.25">
      <c r="A10" s="76">
        <v>1</v>
      </c>
      <c r="B10" s="77" t="s">
        <v>181</v>
      </c>
      <c r="C10" s="78"/>
      <c r="D10" s="107"/>
      <c r="E10" s="73"/>
    </row>
    <row r="11" spans="1:6" s="69" customFormat="1" ht="30" customHeight="1" x14ac:dyDescent="0.25">
      <c r="A11" s="76">
        <v>2</v>
      </c>
      <c r="B11" s="77" t="s">
        <v>200</v>
      </c>
      <c r="C11" s="78"/>
      <c r="D11" s="109">
        <f>2000000000+79000000+182000000+36010000+274649000</f>
        <v>2571659000</v>
      </c>
      <c r="E11" s="108"/>
      <c r="F11" s="110" t="s">
        <v>207</v>
      </c>
    </row>
    <row r="12" spans="1:6" s="69" customFormat="1" ht="30" customHeight="1" x14ac:dyDescent="0.25">
      <c r="A12" s="76">
        <v>3</v>
      </c>
      <c r="B12" s="77" t="s">
        <v>182</v>
      </c>
      <c r="C12" s="78"/>
      <c r="D12" s="109">
        <f>40000000</f>
        <v>40000000</v>
      </c>
      <c r="E12" s="108"/>
    </row>
    <row r="13" spans="1:6" s="69" customFormat="1" ht="30" customHeight="1" x14ac:dyDescent="0.25">
      <c r="A13" s="71" t="s">
        <v>183</v>
      </c>
      <c r="B13" s="74" t="s">
        <v>184</v>
      </c>
      <c r="C13" s="75"/>
      <c r="D13" s="111"/>
      <c r="E13" s="73"/>
    </row>
    <row r="14" spans="1:6" s="69" customFormat="1" ht="30" customHeight="1" x14ac:dyDescent="0.25">
      <c r="A14" s="71" t="s">
        <v>185</v>
      </c>
      <c r="B14" s="74" t="s">
        <v>186</v>
      </c>
      <c r="C14" s="75"/>
      <c r="D14" s="112">
        <v>8456000000</v>
      </c>
      <c r="E14" s="73"/>
    </row>
    <row r="15" spans="1:6" s="69" customFormat="1" ht="30" customHeight="1" x14ac:dyDescent="0.25">
      <c r="A15" s="71" t="s">
        <v>187</v>
      </c>
      <c r="B15" s="79" t="s">
        <v>188</v>
      </c>
      <c r="C15" s="80"/>
      <c r="D15" s="109">
        <f>2193000000+1889000000</f>
        <v>4082000000</v>
      </c>
      <c r="E15" s="108"/>
    </row>
    <row r="16" spans="1:6" s="69" customFormat="1" ht="33" customHeight="1" x14ac:dyDescent="0.25">
      <c r="A16" s="71" t="s">
        <v>189</v>
      </c>
      <c r="B16" s="79" t="s">
        <v>190</v>
      </c>
      <c r="C16" s="80"/>
      <c r="D16" s="112">
        <f>SUM(D17:D18)</f>
        <v>1699300000</v>
      </c>
      <c r="E16" s="113"/>
    </row>
    <row r="17" spans="1:6" s="69" customFormat="1" ht="30" customHeight="1" x14ac:dyDescent="0.25">
      <c r="A17" s="76">
        <v>1</v>
      </c>
      <c r="B17" s="77" t="s">
        <v>191</v>
      </c>
      <c r="C17" s="78"/>
      <c r="D17" s="109">
        <f>280000000+2800000+1400000000+14000000+2500000</f>
        <v>1699300000</v>
      </c>
      <c r="E17" s="113"/>
      <c r="F17" s="110"/>
    </row>
    <row r="18" spans="1:6" s="69" customFormat="1" ht="30" customHeight="1" x14ac:dyDescent="0.25">
      <c r="A18" s="76">
        <v>2</v>
      </c>
      <c r="B18" s="77" t="s">
        <v>192</v>
      </c>
      <c r="C18" s="78"/>
      <c r="D18" s="103"/>
      <c r="E18" s="73"/>
    </row>
  </sheetData>
  <mergeCells count="6">
    <mergeCell ref="A1:E1"/>
    <mergeCell ref="A2:A4"/>
    <mergeCell ref="B2:B4"/>
    <mergeCell ref="C2:C4"/>
    <mergeCell ref="D2:D4"/>
    <mergeCell ref="E2:E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5"/>
  <sheetViews>
    <sheetView workbookViewId="0">
      <selection activeCell="D16" sqref="D16:D18"/>
    </sheetView>
  </sheetViews>
  <sheetFormatPr defaultRowHeight="15" x14ac:dyDescent="0.25"/>
  <cols>
    <col min="3" max="3" width="6.85546875" customWidth="1"/>
    <col min="4" max="4" width="31.85546875" customWidth="1"/>
    <col min="5" max="5" width="34.140625" customWidth="1"/>
  </cols>
  <sheetData>
    <row r="1" spans="1:13" ht="31.5" x14ac:dyDescent="0.25">
      <c r="A1" s="137" t="s">
        <v>21</v>
      </c>
      <c r="B1" s="137" t="s">
        <v>0</v>
      </c>
      <c r="C1" s="166" t="s">
        <v>1</v>
      </c>
      <c r="D1" s="166"/>
      <c r="E1" s="137" t="s">
        <v>45</v>
      </c>
      <c r="F1" s="137" t="s">
        <v>2</v>
      </c>
      <c r="G1" s="137" t="s">
        <v>2</v>
      </c>
      <c r="H1" s="190" t="s">
        <v>40</v>
      </c>
      <c r="I1" s="191"/>
      <c r="J1" s="192"/>
      <c r="K1" s="190" t="s">
        <v>41</v>
      </c>
      <c r="L1" s="191"/>
      <c r="M1" s="192"/>
    </row>
    <row r="2" spans="1:13" ht="15.75" x14ac:dyDescent="0.25">
      <c r="A2" s="31"/>
      <c r="B2" s="32"/>
      <c r="C2" s="32"/>
      <c r="D2" s="32"/>
      <c r="E2" s="32"/>
      <c r="F2" s="32"/>
      <c r="G2" s="32"/>
      <c r="H2" s="32"/>
      <c r="I2" s="137">
        <f>COUNTIF((I4:I125), "Đạt")</f>
        <v>52</v>
      </c>
      <c r="J2" s="137">
        <f>COUNTIF((J4:J125), "Đạt")</f>
        <v>16</v>
      </c>
      <c r="K2" s="137"/>
      <c r="L2" s="137">
        <f>COUNTIF((L4:L125), "Đạt")</f>
        <v>52</v>
      </c>
      <c r="M2" s="137">
        <f>COUNTIF((M4:M125), "Đạt")</f>
        <v>15</v>
      </c>
    </row>
    <row r="3" spans="1:13" ht="15.75" x14ac:dyDescent="0.25">
      <c r="A3" s="163" t="s">
        <v>22</v>
      </c>
      <c r="B3" s="164"/>
      <c r="C3" s="164"/>
      <c r="D3" s="164"/>
      <c r="E3" s="164"/>
      <c r="F3" s="164"/>
      <c r="G3" s="164"/>
      <c r="H3" s="164"/>
      <c r="I3" s="164"/>
      <c r="J3" s="164"/>
      <c r="K3" s="164"/>
      <c r="L3" s="164"/>
      <c r="M3" s="165"/>
    </row>
    <row r="4" spans="1:13" ht="170.25" customHeight="1" x14ac:dyDescent="0.25">
      <c r="A4" s="160">
        <v>1</v>
      </c>
      <c r="B4" s="166" t="s">
        <v>3</v>
      </c>
      <c r="C4" s="55" t="s">
        <v>132</v>
      </c>
      <c r="D4" s="56" t="s">
        <v>133</v>
      </c>
      <c r="E4" s="57" t="s">
        <v>211</v>
      </c>
      <c r="F4" s="136" t="s">
        <v>4</v>
      </c>
      <c r="G4" s="136" t="s">
        <v>4</v>
      </c>
      <c r="H4" s="136" t="s">
        <v>4</v>
      </c>
      <c r="I4" s="136" t="s">
        <v>4</v>
      </c>
      <c r="J4" s="167" t="str">
        <f>IF(AND(H4=G4,H5=G5),"Đạt","Chưa")</f>
        <v>Đạt</v>
      </c>
      <c r="K4" s="136" t="s">
        <v>4</v>
      </c>
      <c r="L4" s="136" t="s">
        <v>4</v>
      </c>
      <c r="M4" s="167" t="s">
        <v>4</v>
      </c>
    </row>
    <row r="5" spans="1:13" ht="73.5" customHeight="1" x14ac:dyDescent="0.25">
      <c r="A5" s="160"/>
      <c r="B5" s="166"/>
      <c r="C5" s="136" t="s">
        <v>134</v>
      </c>
      <c r="D5" s="35" t="s">
        <v>135</v>
      </c>
      <c r="E5" s="36" t="s">
        <v>212</v>
      </c>
      <c r="F5" s="136" t="s">
        <v>4</v>
      </c>
      <c r="G5" s="136" t="s">
        <v>4</v>
      </c>
      <c r="H5" s="136" t="s">
        <v>4</v>
      </c>
      <c r="I5" s="136" t="str">
        <f>H5</f>
        <v>Đạt</v>
      </c>
      <c r="J5" s="168"/>
      <c r="K5" s="136" t="s">
        <v>4</v>
      </c>
      <c r="L5" s="136" t="str">
        <f>K5</f>
        <v>Đạt</v>
      </c>
      <c r="M5" s="168"/>
    </row>
    <row r="6" spans="1:13" ht="15.75" x14ac:dyDescent="0.25">
      <c r="A6" s="163" t="s">
        <v>23</v>
      </c>
      <c r="B6" s="164"/>
      <c r="C6" s="164"/>
      <c r="D6" s="164"/>
      <c r="E6" s="164"/>
      <c r="F6" s="164"/>
      <c r="G6" s="164"/>
      <c r="H6" s="164"/>
      <c r="I6" s="164"/>
      <c r="J6" s="164"/>
      <c r="K6" s="164"/>
      <c r="L6" s="164"/>
      <c r="M6" s="165"/>
    </row>
    <row r="7" spans="1:13" ht="15.75" x14ac:dyDescent="0.25">
      <c r="A7" s="167">
        <v>2</v>
      </c>
      <c r="B7" s="174" t="s">
        <v>5</v>
      </c>
      <c r="C7" s="177" t="s">
        <v>46</v>
      </c>
      <c r="D7" s="169" t="s">
        <v>47</v>
      </c>
      <c r="E7" s="37" t="s">
        <v>43</v>
      </c>
      <c r="F7" s="201">
        <v>1</v>
      </c>
      <c r="G7" s="38">
        <v>1</v>
      </c>
      <c r="H7" s="9">
        <f>H8/H9</f>
        <v>1</v>
      </c>
      <c r="I7" s="170" t="str">
        <f>IF(OR(H7&gt;=G7,H7="-"),"Đạt","Chưa")</f>
        <v>Đạt</v>
      </c>
      <c r="J7" s="180" t="str">
        <f>IF(AND(I7=F5,I10=F5,I13=F5,I16=F5),"Đạt","Chưa")</f>
        <v>Chưa</v>
      </c>
      <c r="K7" s="9">
        <f>K8/K9</f>
        <v>1</v>
      </c>
      <c r="L7" s="170" t="str">
        <f>IF(OR(K7&gt;=J7,K7="-"),"Đạt","Đạt")</f>
        <v>Đạt</v>
      </c>
      <c r="M7" s="180" t="s">
        <v>42</v>
      </c>
    </row>
    <row r="8" spans="1:13" ht="57.75" customHeight="1" x14ac:dyDescent="0.25">
      <c r="A8" s="173"/>
      <c r="B8" s="175"/>
      <c r="C8" s="178"/>
      <c r="D8" s="169"/>
      <c r="E8" s="63" t="s">
        <v>213</v>
      </c>
      <c r="F8" s="202"/>
      <c r="G8" s="38"/>
      <c r="H8" s="95">
        <v>2.7</v>
      </c>
      <c r="I8" s="171"/>
      <c r="J8" s="181"/>
      <c r="K8" s="95">
        <v>2.7</v>
      </c>
      <c r="L8" s="171"/>
      <c r="M8" s="181"/>
    </row>
    <row r="9" spans="1:13" ht="15.75" x14ac:dyDescent="0.25">
      <c r="A9" s="173"/>
      <c r="B9" s="175"/>
      <c r="C9" s="179"/>
      <c r="D9" s="169"/>
      <c r="E9" s="59" t="s">
        <v>214</v>
      </c>
      <c r="F9" s="203"/>
      <c r="G9" s="38"/>
      <c r="H9" s="95">
        <v>2.7</v>
      </c>
      <c r="I9" s="172"/>
      <c r="J9" s="181"/>
      <c r="K9" s="95">
        <v>2.7</v>
      </c>
      <c r="L9" s="172"/>
      <c r="M9" s="181"/>
    </row>
    <row r="10" spans="1:13" ht="15.75" x14ac:dyDescent="0.25">
      <c r="A10" s="173"/>
      <c r="B10" s="175"/>
      <c r="C10" s="167" t="s">
        <v>48</v>
      </c>
      <c r="D10" s="169" t="s">
        <v>49</v>
      </c>
      <c r="E10" s="37" t="s">
        <v>43</v>
      </c>
      <c r="F10" s="167" t="s">
        <v>7</v>
      </c>
      <c r="G10" s="38">
        <v>0.9</v>
      </c>
      <c r="H10" s="81">
        <v>1</v>
      </c>
      <c r="I10" s="170" t="str">
        <f>IF(OR(H10&gt;=G10,H10="-"),"Đạt","Chưa")</f>
        <v>Đạt</v>
      </c>
      <c r="J10" s="181"/>
      <c r="K10" s="81">
        <v>1</v>
      </c>
      <c r="L10" s="170" t="str">
        <f>IF(OR(K10&gt;=J10,K10="-"),"Đạt","Chưa")</f>
        <v>Đạt</v>
      </c>
      <c r="M10" s="181"/>
    </row>
    <row r="11" spans="1:13" ht="77.25" customHeight="1" x14ac:dyDescent="0.25">
      <c r="A11" s="173"/>
      <c r="B11" s="175"/>
      <c r="C11" s="173"/>
      <c r="D11" s="169"/>
      <c r="E11" s="63" t="s">
        <v>215</v>
      </c>
      <c r="F11" s="173"/>
      <c r="G11" s="38"/>
      <c r="H11" s="92">
        <v>0</v>
      </c>
      <c r="I11" s="171"/>
      <c r="J11" s="181"/>
      <c r="K11" s="92">
        <v>0</v>
      </c>
      <c r="L11" s="171"/>
      <c r="M11" s="181"/>
    </row>
    <row r="12" spans="1:13" ht="15.75" x14ac:dyDescent="0.25">
      <c r="A12" s="173"/>
      <c r="B12" s="175"/>
      <c r="C12" s="168"/>
      <c r="D12" s="169"/>
      <c r="E12" s="59" t="s">
        <v>216</v>
      </c>
      <c r="F12" s="168"/>
      <c r="G12" s="39"/>
      <c r="H12" s="92">
        <v>0</v>
      </c>
      <c r="I12" s="172"/>
      <c r="J12" s="181"/>
      <c r="K12" s="92">
        <v>0</v>
      </c>
      <c r="L12" s="172"/>
      <c r="M12" s="181"/>
    </row>
    <row r="13" spans="1:13" ht="15.75" x14ac:dyDescent="0.25">
      <c r="A13" s="173"/>
      <c r="B13" s="175"/>
      <c r="C13" s="167" t="s">
        <v>50</v>
      </c>
      <c r="D13" s="169" t="s">
        <v>51</v>
      </c>
      <c r="E13" s="37" t="s">
        <v>43</v>
      </c>
      <c r="F13" s="201">
        <v>1</v>
      </c>
      <c r="G13" s="38">
        <v>1</v>
      </c>
      <c r="H13" s="9">
        <f>H14/H15</f>
        <v>1</v>
      </c>
      <c r="I13" s="170" t="str">
        <f>IF(OR(H13&gt;=G13,H13="-"),"Đạt","Chưa")</f>
        <v>Đạt</v>
      </c>
      <c r="J13" s="181"/>
      <c r="K13" s="9">
        <f>K14/K15</f>
        <v>1</v>
      </c>
      <c r="L13" s="170" t="str">
        <f>IF(OR(K13&gt;=J13,K13="-"),"Đạt","Chưa")</f>
        <v>Đạt</v>
      </c>
      <c r="M13" s="181"/>
    </row>
    <row r="14" spans="1:13" ht="30.75" customHeight="1" x14ac:dyDescent="0.25">
      <c r="A14" s="173"/>
      <c r="B14" s="175"/>
      <c r="C14" s="173"/>
      <c r="D14" s="169"/>
      <c r="E14" s="63" t="s">
        <v>217</v>
      </c>
      <c r="F14" s="202"/>
      <c r="G14" s="38"/>
      <c r="H14" s="136">
        <v>2.2400000000000002</v>
      </c>
      <c r="I14" s="171"/>
      <c r="J14" s="181"/>
      <c r="K14" s="136">
        <v>2.2400000000000002</v>
      </c>
      <c r="L14" s="171"/>
      <c r="M14" s="181"/>
    </row>
    <row r="15" spans="1:13" ht="22.5" customHeight="1" x14ac:dyDescent="0.25">
      <c r="A15" s="173"/>
      <c r="B15" s="175"/>
      <c r="C15" s="168"/>
      <c r="D15" s="169"/>
      <c r="E15" s="63" t="s">
        <v>218</v>
      </c>
      <c r="F15" s="203"/>
      <c r="G15" s="38"/>
      <c r="H15" s="136">
        <v>2.2400000000000002</v>
      </c>
      <c r="I15" s="172"/>
      <c r="J15" s="181"/>
      <c r="K15" s="136">
        <v>2.2400000000000002</v>
      </c>
      <c r="L15" s="172"/>
      <c r="M15" s="181"/>
    </row>
    <row r="16" spans="1:13" ht="15.75" x14ac:dyDescent="0.25">
      <c r="A16" s="173"/>
      <c r="B16" s="175"/>
      <c r="C16" s="167" t="s">
        <v>52</v>
      </c>
      <c r="D16" s="169" t="s">
        <v>53</v>
      </c>
      <c r="E16" s="37" t="s">
        <v>43</v>
      </c>
      <c r="F16" s="167" t="s">
        <v>169</v>
      </c>
      <c r="G16" s="9">
        <v>0.5</v>
      </c>
      <c r="H16" s="9">
        <f>H17/H18</f>
        <v>0.38095238095238093</v>
      </c>
      <c r="I16" s="193" t="str">
        <f>IF(OR(H16&gt;=G16,H16="-"),"Đạt","Chưa")</f>
        <v>Chưa</v>
      </c>
      <c r="J16" s="181"/>
      <c r="K16" s="9">
        <f>K17/K18</f>
        <v>0.38095238095238093</v>
      </c>
      <c r="L16" s="193" t="str">
        <f>IF(OR(K16&gt;=J16,K16="-"),"Chưa","Chưa")</f>
        <v>Chưa</v>
      </c>
      <c r="M16" s="181"/>
    </row>
    <row r="17" spans="1:13" ht="57" customHeight="1" x14ac:dyDescent="0.25">
      <c r="A17" s="173"/>
      <c r="B17" s="175"/>
      <c r="C17" s="173"/>
      <c r="D17" s="169"/>
      <c r="E17" s="64" t="s">
        <v>219</v>
      </c>
      <c r="F17" s="173"/>
      <c r="G17" s="136"/>
      <c r="H17" s="136">
        <v>0.8</v>
      </c>
      <c r="I17" s="194"/>
      <c r="J17" s="181"/>
      <c r="K17" s="136">
        <v>0.8</v>
      </c>
      <c r="L17" s="194"/>
      <c r="M17" s="181"/>
    </row>
    <row r="18" spans="1:13" ht="15.75" x14ac:dyDescent="0.25">
      <c r="A18" s="168"/>
      <c r="B18" s="176"/>
      <c r="C18" s="168"/>
      <c r="D18" s="169"/>
      <c r="E18" s="59" t="s">
        <v>44</v>
      </c>
      <c r="F18" s="168"/>
      <c r="G18" s="136"/>
      <c r="H18" s="136">
        <v>2.1</v>
      </c>
      <c r="I18" s="195"/>
      <c r="J18" s="182"/>
      <c r="K18" s="136">
        <v>2.1</v>
      </c>
      <c r="L18" s="195"/>
      <c r="M18" s="182"/>
    </row>
    <row r="19" spans="1:13" ht="21" customHeight="1" x14ac:dyDescent="0.25">
      <c r="A19" s="160">
        <v>3</v>
      </c>
      <c r="B19" s="166" t="s">
        <v>151</v>
      </c>
      <c r="C19" s="167" t="s">
        <v>54</v>
      </c>
      <c r="D19" s="169" t="s">
        <v>155</v>
      </c>
      <c r="E19" s="37" t="s">
        <v>43</v>
      </c>
      <c r="F19" s="167" t="s">
        <v>18</v>
      </c>
      <c r="G19" s="38">
        <v>0.8</v>
      </c>
      <c r="H19" s="9">
        <f>H20/H21</f>
        <v>1</v>
      </c>
      <c r="I19" s="170" t="str">
        <f>IF(OR(H19&gt;=G19,H19="-"),"Đạt","Chưa")</f>
        <v>Đạt</v>
      </c>
      <c r="J19" s="167" t="str">
        <f>IF(AND(I19=F22,I22=F22),"Đạt","Chưa")</f>
        <v>Đạt</v>
      </c>
      <c r="K19" s="9">
        <f>K20/K21</f>
        <v>1</v>
      </c>
      <c r="L19" s="170" t="str">
        <f>IF(OR(K19&gt;=J19,K19="-"),"Đạt","Đạt")</f>
        <v>Đạt</v>
      </c>
      <c r="M19" s="167" t="s">
        <v>4</v>
      </c>
    </row>
    <row r="20" spans="1:13" ht="33.75" customHeight="1" x14ac:dyDescent="0.25">
      <c r="A20" s="160"/>
      <c r="B20" s="166"/>
      <c r="C20" s="173"/>
      <c r="D20" s="169"/>
      <c r="E20" s="64" t="s">
        <v>220</v>
      </c>
      <c r="F20" s="173"/>
      <c r="G20" s="136"/>
      <c r="H20" s="83">
        <v>800</v>
      </c>
      <c r="I20" s="171"/>
      <c r="J20" s="173"/>
      <c r="K20" s="83">
        <v>800</v>
      </c>
      <c r="L20" s="171"/>
      <c r="M20" s="173"/>
    </row>
    <row r="21" spans="1:13" ht="21.75" customHeight="1" x14ac:dyDescent="0.25">
      <c r="A21" s="160"/>
      <c r="B21" s="166"/>
      <c r="C21" s="168"/>
      <c r="D21" s="169"/>
      <c r="E21" s="36" t="s">
        <v>55</v>
      </c>
      <c r="F21" s="168"/>
      <c r="G21" s="136"/>
      <c r="H21" s="83">
        <v>800</v>
      </c>
      <c r="I21" s="172"/>
      <c r="J21" s="173"/>
      <c r="K21" s="83">
        <v>800</v>
      </c>
      <c r="L21" s="172"/>
      <c r="M21" s="173"/>
    </row>
    <row r="22" spans="1:13" ht="48" customHeight="1" x14ac:dyDescent="0.25">
      <c r="A22" s="160"/>
      <c r="B22" s="166"/>
      <c r="C22" s="136" t="s">
        <v>56</v>
      </c>
      <c r="D22" s="35" t="s">
        <v>131</v>
      </c>
      <c r="E22" s="36" t="s">
        <v>221</v>
      </c>
      <c r="F22" s="136" t="s">
        <v>4</v>
      </c>
      <c r="G22" s="136" t="s">
        <v>4</v>
      </c>
      <c r="H22" s="136" t="s">
        <v>4</v>
      </c>
      <c r="I22" s="136" t="str">
        <f>IF(OR(H22=G22,H22="-"),"Đạt","Chưa")</f>
        <v>Đạt</v>
      </c>
      <c r="J22" s="168"/>
      <c r="K22" s="136" t="s">
        <v>4</v>
      </c>
      <c r="L22" s="136" t="str">
        <f>IF(OR(K22=J22,K22="-"),"Đạt","Đạt")</f>
        <v>Đạt</v>
      </c>
      <c r="M22" s="168"/>
    </row>
    <row r="23" spans="1:13" ht="15.75" x14ac:dyDescent="0.25">
      <c r="A23" s="167">
        <v>4</v>
      </c>
      <c r="B23" s="174" t="s">
        <v>8</v>
      </c>
      <c r="C23" s="136" t="s">
        <v>57</v>
      </c>
      <c r="D23" s="11" t="s">
        <v>58</v>
      </c>
      <c r="E23" s="11" t="s">
        <v>58</v>
      </c>
      <c r="F23" s="136" t="s">
        <v>4</v>
      </c>
      <c r="G23" s="136" t="s">
        <v>4</v>
      </c>
      <c r="H23" s="97" t="s">
        <v>42</v>
      </c>
      <c r="I23" s="97" t="str">
        <f>IF(OR(H23=G23,H23="-"),"Đạt","Chưa")</f>
        <v>Chưa</v>
      </c>
      <c r="J23" s="180" t="str">
        <f>IF(AND(I23=G26,I24=G26),"Đạt","Chưa")</f>
        <v>Chưa</v>
      </c>
      <c r="K23" s="97" t="s">
        <v>42</v>
      </c>
      <c r="L23" s="97" t="s">
        <v>42</v>
      </c>
      <c r="M23" s="180" t="s">
        <v>42</v>
      </c>
    </row>
    <row r="24" spans="1:13" ht="15.75" x14ac:dyDescent="0.25">
      <c r="A24" s="173"/>
      <c r="B24" s="175"/>
      <c r="C24" s="167" t="s">
        <v>59</v>
      </c>
      <c r="D24" s="196" t="s">
        <v>156</v>
      </c>
      <c r="E24" s="37" t="s">
        <v>43</v>
      </c>
      <c r="F24" s="167" t="s">
        <v>24</v>
      </c>
      <c r="G24" s="9">
        <v>0.98</v>
      </c>
      <c r="H24" s="82" t="s">
        <v>194</v>
      </c>
      <c r="I24" s="167" t="str">
        <f>IF(OR(H24&gt;=G24,H24="-"),"Đạt","Chưa")</f>
        <v>Đạt</v>
      </c>
      <c r="J24" s="181"/>
      <c r="K24" s="82" t="s">
        <v>194</v>
      </c>
      <c r="L24" s="167" t="str">
        <f>IF(OR(K24&gt;=J24,K24="-"),"Đạt","Chưa")</f>
        <v>Đạt</v>
      </c>
      <c r="M24" s="181"/>
    </row>
    <row r="25" spans="1:13" ht="38.25" customHeight="1" x14ac:dyDescent="0.25">
      <c r="A25" s="173"/>
      <c r="B25" s="175"/>
      <c r="C25" s="173"/>
      <c r="D25" s="197"/>
      <c r="E25" s="36" t="s">
        <v>222</v>
      </c>
      <c r="F25" s="173"/>
      <c r="G25" s="136"/>
      <c r="H25" s="94">
        <v>1758</v>
      </c>
      <c r="I25" s="173"/>
      <c r="J25" s="181"/>
      <c r="K25" s="94">
        <v>1758</v>
      </c>
      <c r="L25" s="173"/>
      <c r="M25" s="181"/>
    </row>
    <row r="26" spans="1:13" ht="23.25" customHeight="1" x14ac:dyDescent="0.25">
      <c r="A26" s="168"/>
      <c r="B26" s="176"/>
      <c r="C26" s="168"/>
      <c r="D26" s="198"/>
      <c r="E26" s="36" t="s">
        <v>223</v>
      </c>
      <c r="F26" s="168"/>
      <c r="G26" s="136" t="s">
        <v>4</v>
      </c>
      <c r="H26" s="94">
        <v>1762</v>
      </c>
      <c r="I26" s="168"/>
      <c r="J26" s="182"/>
      <c r="K26" s="94">
        <v>1762</v>
      </c>
      <c r="L26" s="168"/>
      <c r="M26" s="182"/>
    </row>
    <row r="27" spans="1:13" ht="15.75" x14ac:dyDescent="0.25">
      <c r="A27" s="167">
        <v>5</v>
      </c>
      <c r="B27" s="174" t="s">
        <v>152</v>
      </c>
      <c r="C27" s="177">
        <v>5</v>
      </c>
      <c r="D27" s="169" t="s">
        <v>60</v>
      </c>
      <c r="E27" s="37" t="s">
        <v>43</v>
      </c>
      <c r="F27" s="167" t="s">
        <v>6</v>
      </c>
      <c r="G27" s="38">
        <v>0.7</v>
      </c>
      <c r="H27" s="85">
        <f>H28/H29</f>
        <v>0</v>
      </c>
      <c r="I27" s="180" t="str">
        <f>IF(OR(H27&gt;=G27,H27="-"),"Đạt","Chưa")</f>
        <v>Chưa</v>
      </c>
      <c r="J27" s="180" t="str">
        <f>IF(I27=G29,"Đạt","Chưa")</f>
        <v>Chưa</v>
      </c>
      <c r="K27" s="85">
        <f>K28/K29</f>
        <v>0</v>
      </c>
      <c r="L27" s="180" t="str">
        <f>IF(OR(K27&gt;=J27,K27="-"),"Đạt","Chưa")</f>
        <v>Chưa</v>
      </c>
      <c r="M27" s="180" t="str">
        <f>L27</f>
        <v>Chưa</v>
      </c>
    </row>
    <row r="28" spans="1:13" ht="15.75" x14ac:dyDescent="0.25">
      <c r="A28" s="173"/>
      <c r="B28" s="175"/>
      <c r="C28" s="178"/>
      <c r="D28" s="169"/>
      <c r="E28" s="58" t="s">
        <v>224</v>
      </c>
      <c r="F28" s="173"/>
      <c r="G28" s="136"/>
      <c r="H28" s="65">
        <v>0</v>
      </c>
      <c r="I28" s="181"/>
      <c r="J28" s="181"/>
      <c r="K28" s="65">
        <v>0</v>
      </c>
      <c r="L28" s="181"/>
      <c r="M28" s="181"/>
    </row>
    <row r="29" spans="1:13" ht="15.75" x14ac:dyDescent="0.25">
      <c r="A29" s="168"/>
      <c r="B29" s="176"/>
      <c r="C29" s="179"/>
      <c r="D29" s="169"/>
      <c r="E29" s="59" t="s">
        <v>225</v>
      </c>
      <c r="F29" s="168"/>
      <c r="G29" s="136" t="s">
        <v>4</v>
      </c>
      <c r="H29" s="65">
        <v>3</v>
      </c>
      <c r="I29" s="182"/>
      <c r="J29" s="182"/>
      <c r="K29" s="65">
        <v>3</v>
      </c>
      <c r="L29" s="182"/>
      <c r="M29" s="182"/>
    </row>
    <row r="30" spans="1:13" ht="69" customHeight="1" x14ac:dyDescent="0.25">
      <c r="A30" s="167">
        <v>6</v>
      </c>
      <c r="B30" s="174" t="s">
        <v>25</v>
      </c>
      <c r="C30" s="136" t="s">
        <v>61</v>
      </c>
      <c r="D30" s="35" t="s">
        <v>66</v>
      </c>
      <c r="E30" s="140" t="s">
        <v>226</v>
      </c>
      <c r="F30" s="136" t="s">
        <v>4</v>
      </c>
      <c r="G30" s="136" t="s">
        <v>4</v>
      </c>
      <c r="H30" s="61" t="s">
        <v>4</v>
      </c>
      <c r="I30" s="139" t="str">
        <f>IF(OR(H30&gt;=G30,H30="-"),"Đạt","Chưa")</f>
        <v>Đạt</v>
      </c>
      <c r="J30" s="156" t="str">
        <f>IF(AND(I30=G30,I31=G30,I32=G30),G30,"Chưa")</f>
        <v>Đạt</v>
      </c>
      <c r="K30" s="61" t="s">
        <v>4</v>
      </c>
      <c r="L30" s="139" t="str">
        <f>IF(OR(K30&gt;=J30,K30="-"),"Đạt","Chưa")</f>
        <v>Đạt</v>
      </c>
      <c r="M30" s="156" t="s">
        <v>4</v>
      </c>
    </row>
    <row r="31" spans="1:13" ht="55.5" customHeight="1" x14ac:dyDescent="0.25">
      <c r="A31" s="173"/>
      <c r="B31" s="175"/>
      <c r="C31" s="55" t="s">
        <v>62</v>
      </c>
      <c r="D31" s="35" t="s">
        <v>63</v>
      </c>
      <c r="E31" s="140" t="s">
        <v>227</v>
      </c>
      <c r="F31" s="136" t="s">
        <v>4</v>
      </c>
      <c r="G31" s="136" t="s">
        <v>4</v>
      </c>
      <c r="H31" s="61" t="s">
        <v>4</v>
      </c>
      <c r="I31" s="139" t="str">
        <f>IF(OR(H31&gt;=G31,H31="-"),"Đạt","Chưa")</f>
        <v>Đạt</v>
      </c>
      <c r="J31" s="156"/>
      <c r="K31" s="61" t="s">
        <v>4</v>
      </c>
      <c r="L31" s="139" t="str">
        <f>IF(OR(K31&gt;=J31,K31="-"),"Đạt","Chưa")</f>
        <v>Đạt</v>
      </c>
      <c r="M31" s="156"/>
    </row>
    <row r="32" spans="1:13" ht="15.75" x14ac:dyDescent="0.25">
      <c r="A32" s="173"/>
      <c r="B32" s="175"/>
      <c r="C32" s="167" t="s">
        <v>64</v>
      </c>
      <c r="D32" s="196" t="s">
        <v>65</v>
      </c>
      <c r="E32" s="140" t="s">
        <v>67</v>
      </c>
      <c r="F32" s="201">
        <v>1</v>
      </c>
      <c r="G32" s="38">
        <v>1</v>
      </c>
      <c r="H32" s="85">
        <f>H33/H34</f>
        <v>1</v>
      </c>
      <c r="I32" s="157" t="str">
        <f>IF(OR(H32&gt;=G32,H32="-"),"Đạt","Chưa")</f>
        <v>Đạt</v>
      </c>
      <c r="J32" s="156"/>
      <c r="K32" s="85">
        <f>K33/K34</f>
        <v>1</v>
      </c>
      <c r="L32" s="157" t="str">
        <f>IF(OR(K32&gt;=J32,K32="-"),"Đạt","Chưa")</f>
        <v>Đạt</v>
      </c>
      <c r="M32" s="156"/>
    </row>
    <row r="33" spans="1:13" ht="33" customHeight="1" x14ac:dyDescent="0.25">
      <c r="A33" s="173"/>
      <c r="B33" s="175"/>
      <c r="C33" s="173"/>
      <c r="D33" s="199"/>
      <c r="E33" s="140" t="s">
        <v>282</v>
      </c>
      <c r="F33" s="202"/>
      <c r="G33" s="38"/>
      <c r="H33" s="65">
        <v>6</v>
      </c>
      <c r="I33" s="158"/>
      <c r="J33" s="156"/>
      <c r="K33" s="65">
        <v>6</v>
      </c>
      <c r="L33" s="158"/>
      <c r="M33" s="156"/>
    </row>
    <row r="34" spans="1:13" ht="21" customHeight="1" x14ac:dyDescent="0.25">
      <c r="A34" s="168"/>
      <c r="B34" s="176"/>
      <c r="C34" s="168"/>
      <c r="D34" s="200"/>
      <c r="E34" s="140" t="s">
        <v>228</v>
      </c>
      <c r="F34" s="203"/>
      <c r="G34" s="38"/>
      <c r="H34" s="84">
        <v>6</v>
      </c>
      <c r="I34" s="159"/>
      <c r="J34" s="156"/>
      <c r="K34" s="84">
        <v>6</v>
      </c>
      <c r="L34" s="159"/>
      <c r="M34" s="156"/>
    </row>
    <row r="35" spans="1:13" ht="41.25" customHeight="1" x14ac:dyDescent="0.25">
      <c r="A35" s="136">
        <v>7</v>
      </c>
      <c r="B35" s="137" t="s">
        <v>26</v>
      </c>
      <c r="C35" s="41">
        <v>7</v>
      </c>
      <c r="D35" s="42" t="s">
        <v>27</v>
      </c>
      <c r="E35" s="36" t="s">
        <v>26</v>
      </c>
      <c r="F35" s="136" t="s">
        <v>4</v>
      </c>
      <c r="G35" s="136" t="s">
        <v>4</v>
      </c>
      <c r="H35" s="136" t="s">
        <v>4</v>
      </c>
      <c r="I35" s="136" t="s">
        <v>4</v>
      </c>
      <c r="J35" s="135" t="str">
        <f>IF(I35=G37,"Đạt","Chưa")</f>
        <v>Đạt</v>
      </c>
      <c r="K35" s="97" t="s">
        <v>42</v>
      </c>
      <c r="L35" s="97" t="s">
        <v>42</v>
      </c>
      <c r="M35" s="135" t="s">
        <v>42</v>
      </c>
    </row>
    <row r="36" spans="1:13" ht="15.75" x14ac:dyDescent="0.25">
      <c r="A36" s="160">
        <v>8</v>
      </c>
      <c r="B36" s="166" t="s">
        <v>9</v>
      </c>
      <c r="C36" s="41" t="s">
        <v>76</v>
      </c>
      <c r="D36" s="15" t="s">
        <v>77</v>
      </c>
      <c r="E36" s="36" t="s">
        <v>229</v>
      </c>
      <c r="F36" s="136" t="s">
        <v>4</v>
      </c>
      <c r="G36" s="136" t="s">
        <v>4</v>
      </c>
      <c r="H36" s="136" t="s">
        <v>4</v>
      </c>
      <c r="I36" s="136" t="s">
        <v>4</v>
      </c>
      <c r="J36" s="160" t="str">
        <f>IF(AND(I36=F36,I37=F36,I38=F36,I39=F36),"Đạt","Chưa")</f>
        <v>Đạt</v>
      </c>
      <c r="K36" s="136" t="s">
        <v>4</v>
      </c>
      <c r="L36" s="136" t="s">
        <v>4</v>
      </c>
      <c r="M36" s="160" t="s">
        <v>4</v>
      </c>
    </row>
    <row r="37" spans="1:13" ht="15.75" x14ac:dyDescent="0.25">
      <c r="A37" s="160"/>
      <c r="B37" s="166"/>
      <c r="C37" s="41" t="s">
        <v>74</v>
      </c>
      <c r="D37" s="15" t="s">
        <v>75</v>
      </c>
      <c r="E37" s="36" t="s">
        <v>230</v>
      </c>
      <c r="F37" s="136" t="s">
        <v>4</v>
      </c>
      <c r="G37" s="136" t="s">
        <v>4</v>
      </c>
      <c r="H37" s="136" t="s">
        <v>4</v>
      </c>
      <c r="I37" s="136" t="str">
        <f>H37</f>
        <v>Đạt</v>
      </c>
      <c r="J37" s="160"/>
      <c r="K37" s="136" t="s">
        <v>4</v>
      </c>
      <c r="L37" s="136" t="str">
        <f>K37</f>
        <v>Đạt</v>
      </c>
      <c r="M37" s="160"/>
    </row>
    <row r="38" spans="1:13" ht="15.75" x14ac:dyDescent="0.25">
      <c r="A38" s="160"/>
      <c r="B38" s="166"/>
      <c r="C38" s="41" t="s">
        <v>72</v>
      </c>
      <c r="D38" s="15" t="s">
        <v>73</v>
      </c>
      <c r="E38" s="36" t="s">
        <v>231</v>
      </c>
      <c r="F38" s="136" t="s">
        <v>4</v>
      </c>
      <c r="G38" s="136" t="s">
        <v>4</v>
      </c>
      <c r="H38" s="136" t="s">
        <v>4</v>
      </c>
      <c r="I38" s="136" t="str">
        <f>H38</f>
        <v>Đạt</v>
      </c>
      <c r="J38" s="160"/>
      <c r="K38" s="136" t="s">
        <v>4</v>
      </c>
      <c r="L38" s="136" t="str">
        <f>K38</f>
        <v>Đạt</v>
      </c>
      <c r="M38" s="160"/>
    </row>
    <row r="39" spans="1:13" ht="47.25" x14ac:dyDescent="0.25">
      <c r="A39" s="160"/>
      <c r="B39" s="166"/>
      <c r="C39" s="41" t="s">
        <v>71</v>
      </c>
      <c r="D39" s="42" t="s">
        <v>136</v>
      </c>
      <c r="E39" s="36" t="s">
        <v>232</v>
      </c>
      <c r="F39" s="136" t="s">
        <v>4</v>
      </c>
      <c r="G39" s="136" t="s">
        <v>4</v>
      </c>
      <c r="H39" s="136" t="s">
        <v>4</v>
      </c>
      <c r="I39" s="136" t="str">
        <f>H39</f>
        <v>Đạt</v>
      </c>
      <c r="J39" s="160"/>
      <c r="K39" s="136" t="s">
        <v>4</v>
      </c>
      <c r="L39" s="136" t="str">
        <f>K39</f>
        <v>Đạt</v>
      </c>
      <c r="M39" s="160"/>
    </row>
    <row r="40" spans="1:13" ht="15.75" x14ac:dyDescent="0.25">
      <c r="A40" s="167">
        <v>9</v>
      </c>
      <c r="B40" s="174" t="s">
        <v>10</v>
      </c>
      <c r="C40" s="177" t="s">
        <v>69</v>
      </c>
      <c r="D40" s="204" t="s">
        <v>70</v>
      </c>
      <c r="E40" s="62" t="s">
        <v>78</v>
      </c>
      <c r="F40" s="167" t="s">
        <v>28</v>
      </c>
      <c r="G40" s="136">
        <v>0</v>
      </c>
      <c r="H40" s="85">
        <f>H41/H42*100</f>
        <v>0</v>
      </c>
      <c r="I40" s="157" t="str">
        <f>IF(OR(H40&gt;=G40,H40="-"),"Đạt","Chưa")</f>
        <v>Đạt</v>
      </c>
      <c r="J40" s="157" t="str">
        <f>IF(AND(I40=G42,I43=G42),"Đạt","Chưa")</f>
        <v>Đạt</v>
      </c>
      <c r="K40" s="85">
        <f>K41/K42*100</f>
        <v>0</v>
      </c>
      <c r="L40" s="157" t="str">
        <f>IF(OR(K40&gt;=J40,K40="-"),"Đạt","Đạt")</f>
        <v>Đạt</v>
      </c>
      <c r="M40" s="157" t="s">
        <v>4</v>
      </c>
    </row>
    <row r="41" spans="1:13" ht="15.75" x14ac:dyDescent="0.25">
      <c r="A41" s="173"/>
      <c r="B41" s="175"/>
      <c r="C41" s="178"/>
      <c r="D41" s="204"/>
      <c r="E41" s="58" t="s">
        <v>233</v>
      </c>
      <c r="F41" s="173"/>
      <c r="G41" s="136"/>
      <c r="H41" s="84">
        <v>0</v>
      </c>
      <c r="I41" s="158"/>
      <c r="J41" s="158"/>
      <c r="K41" s="84">
        <v>0</v>
      </c>
      <c r="L41" s="158"/>
      <c r="M41" s="158"/>
    </row>
    <row r="42" spans="1:13" ht="15.75" x14ac:dyDescent="0.25">
      <c r="A42" s="173"/>
      <c r="B42" s="175"/>
      <c r="C42" s="179"/>
      <c r="D42" s="204"/>
      <c r="E42" s="59" t="s">
        <v>223</v>
      </c>
      <c r="F42" s="168"/>
      <c r="G42" s="136" t="s">
        <v>4</v>
      </c>
      <c r="H42" s="84">
        <v>1762</v>
      </c>
      <c r="I42" s="159"/>
      <c r="J42" s="158"/>
      <c r="K42" s="84">
        <v>1762</v>
      </c>
      <c r="L42" s="159"/>
      <c r="M42" s="158"/>
    </row>
    <row r="43" spans="1:13" ht="15.75" x14ac:dyDescent="0.25">
      <c r="A43" s="173"/>
      <c r="B43" s="175"/>
      <c r="C43" s="177" t="s">
        <v>79</v>
      </c>
      <c r="D43" s="204" t="s">
        <v>80</v>
      </c>
      <c r="E43" s="62" t="s">
        <v>78</v>
      </c>
      <c r="F43" s="167" t="s">
        <v>193</v>
      </c>
      <c r="G43" s="38">
        <v>0.8</v>
      </c>
      <c r="H43" s="60">
        <f>H44/H45</f>
        <v>0.76844494892167992</v>
      </c>
      <c r="I43" s="157" t="str">
        <f>IF(OR(H43&gt;=G43,H43="-"),"Đạt","Đạt")</f>
        <v>Đạt</v>
      </c>
      <c r="J43" s="158"/>
      <c r="K43" s="60">
        <f>K44/K45</f>
        <v>0.76844494892167992</v>
      </c>
      <c r="L43" s="157" t="str">
        <f>IF(OR(K43&gt;=J43,K43="-"),"Đạt","Đạt")</f>
        <v>Đạt</v>
      </c>
      <c r="M43" s="158"/>
    </row>
    <row r="44" spans="1:13" ht="15.75" x14ac:dyDescent="0.25">
      <c r="A44" s="173"/>
      <c r="B44" s="175"/>
      <c r="C44" s="178"/>
      <c r="D44" s="204"/>
      <c r="E44" s="58" t="s">
        <v>81</v>
      </c>
      <c r="F44" s="173"/>
      <c r="G44" s="136"/>
      <c r="H44" s="84">
        <v>1354</v>
      </c>
      <c r="I44" s="158"/>
      <c r="J44" s="158"/>
      <c r="K44" s="84">
        <v>1354</v>
      </c>
      <c r="L44" s="158"/>
      <c r="M44" s="158"/>
    </row>
    <row r="45" spans="1:13" ht="15.75" x14ac:dyDescent="0.25">
      <c r="A45" s="168"/>
      <c r="B45" s="176"/>
      <c r="C45" s="179"/>
      <c r="D45" s="204"/>
      <c r="E45" s="59" t="s">
        <v>82</v>
      </c>
      <c r="F45" s="168"/>
      <c r="G45" s="136"/>
      <c r="H45" s="84">
        <v>1762</v>
      </c>
      <c r="I45" s="159"/>
      <c r="J45" s="159"/>
      <c r="K45" s="84">
        <v>1762</v>
      </c>
      <c r="L45" s="159"/>
      <c r="M45" s="159"/>
    </row>
    <row r="46" spans="1:13" ht="15.75" x14ac:dyDescent="0.25">
      <c r="A46" s="163" t="s">
        <v>29</v>
      </c>
      <c r="B46" s="164"/>
      <c r="C46" s="164"/>
      <c r="D46" s="164"/>
      <c r="E46" s="164"/>
      <c r="F46" s="164"/>
      <c r="G46" s="164"/>
      <c r="H46" s="164"/>
      <c r="I46" s="164"/>
      <c r="J46" s="164"/>
      <c r="K46" s="164"/>
      <c r="L46" s="164"/>
      <c r="M46" s="165"/>
    </row>
    <row r="47" spans="1:13" ht="47.25" x14ac:dyDescent="0.25">
      <c r="A47" s="167">
        <v>10</v>
      </c>
      <c r="B47" s="174" t="s">
        <v>11</v>
      </c>
      <c r="C47" s="167">
        <v>10</v>
      </c>
      <c r="D47" s="43" t="s">
        <v>38</v>
      </c>
      <c r="E47" s="140" t="s">
        <v>235</v>
      </c>
      <c r="F47" s="136" t="s">
        <v>236</v>
      </c>
      <c r="G47" s="15" t="s">
        <v>4</v>
      </c>
      <c r="H47" s="136">
        <v>53.183</v>
      </c>
      <c r="I47" s="139" t="e">
        <f>IF(OR(#REF!&gt;=G46,H46="-"),"Đạt","Chưa")</f>
        <v>#REF!</v>
      </c>
      <c r="J47" s="67" t="str">
        <f>IF(I46=G46,"Đạt","Chưa")</f>
        <v>Đạt</v>
      </c>
      <c r="K47" s="94">
        <v>53.183</v>
      </c>
      <c r="L47" s="139" t="str">
        <f>IF(OR(K47&gt;=J47,K47="-"),"Đạt","Đạt")</f>
        <v>Đạt</v>
      </c>
      <c r="M47" s="67" t="s">
        <v>4</v>
      </c>
    </row>
    <row r="48" spans="1:13" ht="15.75" x14ac:dyDescent="0.25">
      <c r="A48" s="168"/>
      <c r="B48" s="176"/>
      <c r="C48" s="168"/>
      <c r="D48" s="10" t="s">
        <v>199</v>
      </c>
      <c r="E48" s="140" t="s">
        <v>234</v>
      </c>
      <c r="F48" s="136" t="s">
        <v>198</v>
      </c>
      <c r="G48" s="136">
        <v>53</v>
      </c>
      <c r="H48" s="94">
        <v>56.734000000000002</v>
      </c>
      <c r="I48" s="139" t="str">
        <f>IF(OR(H48&gt;=G48,H48="-"),"Đạt","Chưa")</f>
        <v>Đạt</v>
      </c>
      <c r="J48" s="67" t="str">
        <f>IF(I48=G47,"Đạt","Chưa")</f>
        <v>Đạt</v>
      </c>
      <c r="K48" s="94">
        <v>56.734000000000002</v>
      </c>
      <c r="L48" s="139" t="str">
        <f>IF(OR(K48&gt;=J48,K48="-"),"Đạt","Đạt")</f>
        <v>Đạt</v>
      </c>
      <c r="M48" s="67" t="s">
        <v>4</v>
      </c>
    </row>
    <row r="49" spans="1:13" ht="15.75" x14ac:dyDescent="0.25">
      <c r="A49" s="167">
        <v>11</v>
      </c>
      <c r="B49" s="174" t="s">
        <v>12</v>
      </c>
      <c r="C49" s="167">
        <v>11</v>
      </c>
      <c r="D49" s="167" t="s">
        <v>196</v>
      </c>
      <c r="E49" s="62" t="s">
        <v>239</v>
      </c>
      <c r="F49" s="167" t="s">
        <v>195</v>
      </c>
      <c r="G49" s="38">
        <v>0.04</v>
      </c>
      <c r="H49" s="122">
        <v>3.5400000000000001E-2</v>
      </c>
      <c r="I49" s="157" t="s">
        <v>4</v>
      </c>
      <c r="J49" s="157" t="str">
        <f>IF(I49=G52,"Đạt","Chưa")</f>
        <v>Đạt</v>
      </c>
      <c r="K49" s="122">
        <v>3.5400000000000001E-2</v>
      </c>
      <c r="L49" s="129" t="s">
        <v>4</v>
      </c>
      <c r="M49" s="129" t="s">
        <v>4</v>
      </c>
    </row>
    <row r="50" spans="1:13" ht="15.75" x14ac:dyDescent="0.25">
      <c r="A50" s="173"/>
      <c r="B50" s="175"/>
      <c r="C50" s="173"/>
      <c r="D50" s="173"/>
      <c r="E50" s="63" t="s">
        <v>238</v>
      </c>
      <c r="F50" s="173"/>
      <c r="G50" s="136"/>
      <c r="H50" s="123">
        <f>H51/H52</f>
        <v>3.9772727272727269E-3</v>
      </c>
      <c r="I50" s="158"/>
      <c r="J50" s="158"/>
      <c r="K50" s="123">
        <f>K51/K52</f>
        <v>3.9772727272727269E-3</v>
      </c>
      <c r="L50" s="130"/>
      <c r="M50" s="130"/>
    </row>
    <row r="51" spans="1:13" ht="15.75" x14ac:dyDescent="0.25">
      <c r="A51" s="173"/>
      <c r="B51" s="175"/>
      <c r="C51" s="173"/>
      <c r="D51" s="173"/>
      <c r="E51" s="63" t="s">
        <v>237</v>
      </c>
      <c r="F51" s="173"/>
      <c r="G51" s="136"/>
      <c r="H51" s="124">
        <f>9-2</f>
        <v>7</v>
      </c>
      <c r="I51" s="158"/>
      <c r="J51" s="158"/>
      <c r="K51" s="124">
        <f>9-2</f>
        <v>7</v>
      </c>
      <c r="L51" s="130"/>
      <c r="M51" s="130"/>
    </row>
    <row r="52" spans="1:13" ht="15.75" x14ac:dyDescent="0.25">
      <c r="A52" s="173"/>
      <c r="B52" s="175"/>
      <c r="C52" s="173"/>
      <c r="D52" s="173"/>
      <c r="E52" s="64" t="s">
        <v>83</v>
      </c>
      <c r="F52" s="173"/>
      <c r="G52" s="136" t="s">
        <v>4</v>
      </c>
      <c r="H52" s="125">
        <f>1762-2</f>
        <v>1760</v>
      </c>
      <c r="I52" s="158"/>
      <c r="J52" s="158"/>
      <c r="K52" s="125">
        <f>1762-2</f>
        <v>1760</v>
      </c>
      <c r="L52" s="131"/>
      <c r="M52" s="131"/>
    </row>
    <row r="53" spans="1:13" ht="15.75" x14ac:dyDescent="0.25">
      <c r="A53" s="173"/>
      <c r="B53" s="175"/>
      <c r="C53" s="173"/>
      <c r="D53" s="173"/>
      <c r="E53" s="62" t="s">
        <v>240</v>
      </c>
      <c r="F53" s="173"/>
      <c r="G53" s="136"/>
      <c r="H53" s="123">
        <f>H54/H55</f>
        <v>3.1356898517673891E-2</v>
      </c>
      <c r="I53" s="158"/>
      <c r="J53" s="158"/>
      <c r="K53" s="123">
        <f>K54/K55</f>
        <v>3.1356898517673891E-2</v>
      </c>
      <c r="L53" s="130"/>
      <c r="M53" s="130"/>
    </row>
    <row r="54" spans="1:13" ht="15.75" x14ac:dyDescent="0.25">
      <c r="A54" s="173"/>
      <c r="B54" s="175"/>
      <c r="C54" s="173"/>
      <c r="D54" s="173"/>
      <c r="E54" s="63" t="s">
        <v>241</v>
      </c>
      <c r="F54" s="173"/>
      <c r="G54" s="136"/>
      <c r="H54" s="124">
        <f>63-8</f>
        <v>55</v>
      </c>
      <c r="I54" s="158"/>
      <c r="J54" s="158"/>
      <c r="K54" s="124">
        <f>63-8</f>
        <v>55</v>
      </c>
      <c r="L54" s="130"/>
      <c r="M54" s="130"/>
    </row>
    <row r="55" spans="1:13" ht="15.75" x14ac:dyDescent="0.25">
      <c r="A55" s="168"/>
      <c r="B55" s="176"/>
      <c r="C55" s="168"/>
      <c r="D55" s="168"/>
      <c r="E55" s="64" t="s">
        <v>83</v>
      </c>
      <c r="F55" s="168"/>
      <c r="G55" s="136"/>
      <c r="H55" s="125">
        <f>1762-8</f>
        <v>1754</v>
      </c>
      <c r="I55" s="159"/>
      <c r="J55" s="159"/>
      <c r="K55" s="125">
        <f>1762-8</f>
        <v>1754</v>
      </c>
      <c r="L55" s="130"/>
      <c r="M55" s="130"/>
    </row>
    <row r="56" spans="1:13" ht="15.75" x14ac:dyDescent="0.25">
      <c r="A56" s="167">
        <v>12</v>
      </c>
      <c r="B56" s="174" t="s">
        <v>13</v>
      </c>
      <c r="C56" s="167" t="s">
        <v>84</v>
      </c>
      <c r="D56" s="207" t="s">
        <v>157</v>
      </c>
      <c r="E56" s="62" t="s">
        <v>78</v>
      </c>
      <c r="F56" s="167" t="s">
        <v>6</v>
      </c>
      <c r="G56" s="38">
        <v>0.7</v>
      </c>
      <c r="H56" s="60">
        <f>(IF(TYPE(H57/H58)=16,"-",H57/H58))</f>
        <v>0.80347144456886899</v>
      </c>
      <c r="I56" s="157" t="s">
        <v>4</v>
      </c>
      <c r="J56" s="157" t="str">
        <f>IF(AND(I56=G58,I59=G61),"Đạt","Chưa")</f>
        <v>Đạt</v>
      </c>
      <c r="K56" s="60">
        <f>(IF(TYPE(K57/K58)=16,"-",K57/K58))</f>
        <v>0.78805394990366084</v>
      </c>
      <c r="L56" s="157" t="s">
        <v>4</v>
      </c>
      <c r="M56" s="157" t="str">
        <f>IF(AND(L56=J58,L59=J61),"Đạt","Đạt")</f>
        <v>Đạt</v>
      </c>
    </row>
    <row r="57" spans="1:13" ht="15.75" x14ac:dyDescent="0.25">
      <c r="A57" s="173"/>
      <c r="B57" s="175"/>
      <c r="C57" s="173"/>
      <c r="D57" s="197"/>
      <c r="E57" s="58" t="s">
        <v>243</v>
      </c>
      <c r="F57" s="173"/>
      <c r="G57" s="136"/>
      <c r="H57" s="84">
        <v>2870</v>
      </c>
      <c r="I57" s="158"/>
      <c r="J57" s="158"/>
      <c r="K57" s="84">
        <v>2863</v>
      </c>
      <c r="L57" s="158"/>
      <c r="M57" s="158"/>
    </row>
    <row r="58" spans="1:13" ht="15.75" x14ac:dyDescent="0.25">
      <c r="A58" s="173"/>
      <c r="B58" s="175"/>
      <c r="C58" s="168"/>
      <c r="D58" s="198"/>
      <c r="E58" s="59" t="s">
        <v>242</v>
      </c>
      <c r="F58" s="168"/>
      <c r="G58" s="136" t="s">
        <v>4</v>
      </c>
      <c r="H58" s="84">
        <v>3572</v>
      </c>
      <c r="I58" s="159"/>
      <c r="J58" s="158"/>
      <c r="K58" s="84">
        <v>3633</v>
      </c>
      <c r="L58" s="159"/>
      <c r="M58" s="158"/>
    </row>
    <row r="59" spans="1:13" ht="15.75" x14ac:dyDescent="0.25">
      <c r="A59" s="173"/>
      <c r="B59" s="175"/>
      <c r="C59" s="160" t="s">
        <v>85</v>
      </c>
      <c r="D59" s="208" t="s">
        <v>158</v>
      </c>
      <c r="E59" s="62" t="s">
        <v>78</v>
      </c>
      <c r="F59" s="136" t="s">
        <v>154</v>
      </c>
      <c r="G59" s="38">
        <v>0.25</v>
      </c>
      <c r="H59" s="60">
        <f>(IF(TYPE(H60/H61)=16,"-",H60/H61))</f>
        <v>0.29339305711086228</v>
      </c>
      <c r="I59" s="157" t="s">
        <v>4</v>
      </c>
      <c r="J59" s="158"/>
      <c r="K59" s="60">
        <f>(IF(TYPE(K60/K61)=16,"-",K60/K61))</f>
        <v>0.29204514175612439</v>
      </c>
      <c r="L59" s="157" t="s">
        <v>4</v>
      </c>
      <c r="M59" s="158"/>
    </row>
    <row r="60" spans="1:13" ht="31.5" x14ac:dyDescent="0.25">
      <c r="A60" s="173"/>
      <c r="B60" s="175"/>
      <c r="C60" s="160"/>
      <c r="D60" s="209"/>
      <c r="E60" s="63" t="s">
        <v>244</v>
      </c>
      <c r="F60" s="44"/>
      <c r="G60" s="39"/>
      <c r="H60" s="84">
        <v>1048</v>
      </c>
      <c r="I60" s="158"/>
      <c r="J60" s="158"/>
      <c r="K60" s="84">
        <v>1061</v>
      </c>
      <c r="L60" s="158"/>
      <c r="M60" s="158"/>
    </row>
    <row r="61" spans="1:13" ht="15.75" x14ac:dyDescent="0.25">
      <c r="A61" s="168"/>
      <c r="B61" s="176"/>
      <c r="C61" s="160"/>
      <c r="D61" s="210"/>
      <c r="E61" s="59" t="s">
        <v>242</v>
      </c>
      <c r="F61" s="136"/>
      <c r="G61" s="136" t="s">
        <v>4</v>
      </c>
      <c r="H61" s="84">
        <v>3572</v>
      </c>
      <c r="I61" s="159"/>
      <c r="J61" s="159"/>
      <c r="K61" s="84">
        <v>3633</v>
      </c>
      <c r="L61" s="159"/>
      <c r="M61" s="159"/>
    </row>
    <row r="62" spans="1:13" ht="47.25" x14ac:dyDescent="0.25">
      <c r="A62" s="160">
        <v>13</v>
      </c>
      <c r="B62" s="166" t="s">
        <v>14</v>
      </c>
      <c r="C62" s="136" t="s">
        <v>86</v>
      </c>
      <c r="D62" s="35" t="s">
        <v>159</v>
      </c>
      <c r="E62" s="36" t="s">
        <v>245</v>
      </c>
      <c r="F62" s="136" t="s">
        <v>4</v>
      </c>
      <c r="G62" s="136" t="s">
        <v>4</v>
      </c>
      <c r="H62" s="61" t="s">
        <v>4</v>
      </c>
      <c r="I62" s="139" t="str">
        <f>IF(OR(H62&gt;=G62,H62="-"),"Đạt","Chưa")</f>
        <v>Đạt</v>
      </c>
      <c r="J62" s="228" t="str">
        <f>IF(AND(I62=F62,I63=F62,I64=F62,I65=F62,I66=F62),"Đạt","Chưa")</f>
        <v>Đạt</v>
      </c>
      <c r="K62" s="105" t="s">
        <v>42</v>
      </c>
      <c r="L62" s="106" t="s">
        <v>42</v>
      </c>
      <c r="M62" s="228" t="str">
        <f>IF(AND(L62=I62,L63=I62,L64=I62,L65=I62,L66=I62),"Đạt","Chưa")</f>
        <v>Chưa</v>
      </c>
    </row>
    <row r="63" spans="1:13" ht="47.25" x14ac:dyDescent="0.25">
      <c r="A63" s="160"/>
      <c r="B63" s="166"/>
      <c r="C63" s="136" t="s">
        <v>87</v>
      </c>
      <c r="D63" s="35" t="s">
        <v>137</v>
      </c>
      <c r="E63" s="36" t="s">
        <v>246</v>
      </c>
      <c r="F63" s="136" t="s">
        <v>4</v>
      </c>
      <c r="G63" s="136" t="s">
        <v>4</v>
      </c>
      <c r="H63" s="61" t="s">
        <v>4</v>
      </c>
      <c r="I63" s="139" t="str">
        <f>IF(OR(H63&gt;=G63,H63="-"),"Đạt","Chưa")</f>
        <v>Đạt</v>
      </c>
      <c r="J63" s="229"/>
      <c r="K63" s="105" t="s">
        <v>42</v>
      </c>
      <c r="L63" s="106" t="s">
        <v>42</v>
      </c>
      <c r="M63" s="229"/>
    </row>
    <row r="64" spans="1:13" ht="78.75" x14ac:dyDescent="0.25">
      <c r="A64" s="160"/>
      <c r="B64" s="166"/>
      <c r="C64" s="136" t="s">
        <v>88</v>
      </c>
      <c r="D64" s="45" t="s">
        <v>138</v>
      </c>
      <c r="E64" s="36" t="s">
        <v>247</v>
      </c>
      <c r="F64" s="136" t="s">
        <v>4</v>
      </c>
      <c r="G64" s="136" t="s">
        <v>4</v>
      </c>
      <c r="H64" s="41" t="s">
        <v>4</v>
      </c>
      <c r="I64" s="139" t="str">
        <f t="shared" ref="I64:I66" si="0">IF(OR(H64&gt;=G64,H64="-"),"Đạt","Chưa")</f>
        <v>Đạt</v>
      </c>
      <c r="J64" s="229"/>
      <c r="K64" s="41" t="s">
        <v>4</v>
      </c>
      <c r="L64" s="139" t="str">
        <f t="shared" ref="L64:L66" si="1">IF(OR(K64&gt;=J64,K64="-"),"Đạt","Chưa")</f>
        <v>Đạt</v>
      </c>
      <c r="M64" s="229"/>
    </row>
    <row r="65" spans="1:13" ht="78.75" x14ac:dyDescent="0.25">
      <c r="A65" s="160"/>
      <c r="B65" s="166"/>
      <c r="C65" s="136" t="s">
        <v>89</v>
      </c>
      <c r="D65" s="45" t="s">
        <v>139</v>
      </c>
      <c r="E65" s="36" t="s">
        <v>248</v>
      </c>
      <c r="F65" s="136" t="s">
        <v>4</v>
      </c>
      <c r="G65" s="136" t="s">
        <v>4</v>
      </c>
      <c r="H65" s="136" t="s">
        <v>4</v>
      </c>
      <c r="I65" s="139" t="str">
        <f t="shared" si="0"/>
        <v>Đạt</v>
      </c>
      <c r="J65" s="229"/>
      <c r="K65" s="136" t="s">
        <v>4</v>
      </c>
      <c r="L65" s="139" t="str">
        <f t="shared" si="1"/>
        <v>Đạt</v>
      </c>
      <c r="M65" s="229"/>
    </row>
    <row r="66" spans="1:13" ht="15.75" x14ac:dyDescent="0.25">
      <c r="A66" s="160"/>
      <c r="B66" s="166"/>
      <c r="C66" s="136" t="s">
        <v>90</v>
      </c>
      <c r="D66" s="46" t="s">
        <v>91</v>
      </c>
      <c r="E66" s="36" t="s">
        <v>249</v>
      </c>
      <c r="F66" s="136" t="s">
        <v>4</v>
      </c>
      <c r="G66" s="136" t="s">
        <v>4</v>
      </c>
      <c r="H66" s="136" t="s">
        <v>4</v>
      </c>
      <c r="I66" s="139" t="str">
        <f t="shared" si="0"/>
        <v>Đạt</v>
      </c>
      <c r="J66" s="230"/>
      <c r="K66" s="136" t="s">
        <v>4</v>
      </c>
      <c r="L66" s="139" t="str">
        <f t="shared" si="1"/>
        <v>Đạt</v>
      </c>
      <c r="M66" s="230"/>
    </row>
    <row r="67" spans="1:13" ht="15.75" x14ac:dyDescent="0.25">
      <c r="A67" s="163" t="s">
        <v>30</v>
      </c>
      <c r="B67" s="164"/>
      <c r="C67" s="164"/>
      <c r="D67" s="164"/>
      <c r="E67" s="164"/>
      <c r="F67" s="164"/>
      <c r="G67" s="164"/>
      <c r="H67" s="164"/>
      <c r="I67" s="164"/>
      <c r="J67" s="164"/>
      <c r="K67" s="164"/>
      <c r="L67" s="164"/>
      <c r="M67" s="165"/>
    </row>
    <row r="68" spans="1:13" ht="63" x14ac:dyDescent="0.25">
      <c r="A68" s="167">
        <v>14</v>
      </c>
      <c r="B68" s="174" t="s">
        <v>31</v>
      </c>
      <c r="C68" s="136" t="s">
        <v>92</v>
      </c>
      <c r="D68" s="35" t="s">
        <v>140</v>
      </c>
      <c r="E68" s="140" t="s">
        <v>250</v>
      </c>
      <c r="F68" s="136" t="s">
        <v>4</v>
      </c>
      <c r="G68" s="61" t="s">
        <v>4</v>
      </c>
      <c r="H68" s="139" t="s">
        <v>4</v>
      </c>
      <c r="I68" s="139" t="str">
        <f>IF(OR(H68&gt;=G68,H68="-"),"Đạt","Chưa")</f>
        <v>Đạt</v>
      </c>
      <c r="J68" s="167" t="str">
        <f>IF(AND(I68=G68,I69=G68),"Đạt","Chưa")</f>
        <v>Đạt</v>
      </c>
      <c r="K68" s="139" t="s">
        <v>4</v>
      </c>
      <c r="L68" s="139" t="str">
        <f>IF(OR(K68&gt;=J68,K68="-"),"Đạt","Chưa")</f>
        <v>Đạt</v>
      </c>
      <c r="M68" s="167" t="str">
        <f>IF(AND(L68=J68,L69=J68),"Đạt","Chưa")</f>
        <v>Đạt</v>
      </c>
    </row>
    <row r="69" spans="1:13" ht="15.75" x14ac:dyDescent="0.25">
      <c r="A69" s="173"/>
      <c r="B69" s="175"/>
      <c r="C69" s="167" t="s">
        <v>93</v>
      </c>
      <c r="D69" s="196" t="s">
        <v>160</v>
      </c>
      <c r="E69" s="62" t="s">
        <v>78</v>
      </c>
      <c r="F69" s="167" t="s">
        <v>18</v>
      </c>
      <c r="G69" s="38">
        <v>0.8</v>
      </c>
      <c r="H69" s="60">
        <f>H70/H71</f>
        <v>0.82677165354330706</v>
      </c>
      <c r="I69" s="157" t="str">
        <f>IF(H69&gt;=G69, "Đạt", "Chưa")</f>
        <v>Đạt</v>
      </c>
      <c r="J69" s="173"/>
      <c r="K69" s="60">
        <f>K70/K71</f>
        <v>0.82677165354330706</v>
      </c>
      <c r="L69" s="157" t="str">
        <f>IF(K69&gt;=J69, "Đạt", "Chưa")</f>
        <v>Đạt</v>
      </c>
      <c r="M69" s="173"/>
    </row>
    <row r="70" spans="1:13" ht="31.5" x14ac:dyDescent="0.25">
      <c r="A70" s="173"/>
      <c r="B70" s="175"/>
      <c r="C70" s="173"/>
      <c r="D70" s="199"/>
      <c r="E70" s="63" t="s">
        <v>251</v>
      </c>
      <c r="F70" s="173"/>
      <c r="G70" s="136"/>
      <c r="H70" s="84">
        <v>105</v>
      </c>
      <c r="I70" s="158"/>
      <c r="J70" s="173"/>
      <c r="K70" s="84">
        <v>105</v>
      </c>
      <c r="L70" s="158"/>
      <c r="M70" s="173"/>
    </row>
    <row r="71" spans="1:13" ht="15.75" x14ac:dyDescent="0.25">
      <c r="A71" s="168"/>
      <c r="B71" s="176"/>
      <c r="C71" s="168"/>
      <c r="D71" s="200"/>
      <c r="E71" s="59" t="s">
        <v>252</v>
      </c>
      <c r="F71" s="168"/>
      <c r="G71" s="136"/>
      <c r="H71" s="84">
        <v>127</v>
      </c>
      <c r="I71" s="159"/>
      <c r="J71" s="168"/>
      <c r="K71" s="84">
        <v>127</v>
      </c>
      <c r="L71" s="159"/>
      <c r="M71" s="168"/>
    </row>
    <row r="72" spans="1:13" ht="15.75" x14ac:dyDescent="0.25">
      <c r="A72" s="160">
        <v>15</v>
      </c>
      <c r="B72" s="166" t="s">
        <v>15</v>
      </c>
      <c r="C72" s="167" t="s">
        <v>94</v>
      </c>
      <c r="D72" s="196" t="s">
        <v>161</v>
      </c>
      <c r="E72" s="62" t="s">
        <v>78</v>
      </c>
      <c r="F72" s="167" t="s">
        <v>7</v>
      </c>
      <c r="G72" s="38">
        <v>0.9</v>
      </c>
      <c r="H72" s="60">
        <f>H73/H74</f>
        <v>0.99730941704035869</v>
      </c>
      <c r="I72" s="157" t="str">
        <f>IF(H72&gt;=G72, "Đạt", "Chưa")</f>
        <v>Đạt</v>
      </c>
      <c r="J72" s="167" t="str">
        <f>IF(AND(I72=G75,I75=G75,I76=G75),"Đạt","Chưa")</f>
        <v>Đạt</v>
      </c>
      <c r="K72" s="60">
        <f>K73/K74</f>
        <v>0.99910152740341418</v>
      </c>
      <c r="L72" s="157" t="str">
        <f>IF(K72&gt;=J72, "Đạt", "Đạt")</f>
        <v>Đạt</v>
      </c>
      <c r="M72" s="167" t="str">
        <f>IF(AND(L72=J75,L75=J75,L76=J75),"Đạt","Đạt")</f>
        <v>Đạt</v>
      </c>
    </row>
    <row r="73" spans="1:13" ht="15.75" x14ac:dyDescent="0.25">
      <c r="A73" s="160"/>
      <c r="B73" s="166"/>
      <c r="C73" s="173"/>
      <c r="D73" s="199"/>
      <c r="E73" s="58" t="s">
        <v>253</v>
      </c>
      <c r="F73" s="173"/>
      <c r="G73" s="136"/>
      <c r="H73" s="96">
        <v>5560</v>
      </c>
      <c r="I73" s="158"/>
      <c r="J73" s="173"/>
      <c r="K73" s="96">
        <v>5560</v>
      </c>
      <c r="L73" s="158"/>
      <c r="M73" s="173"/>
    </row>
    <row r="74" spans="1:13" ht="31.5" x14ac:dyDescent="0.25">
      <c r="A74" s="160"/>
      <c r="B74" s="166"/>
      <c r="C74" s="168"/>
      <c r="D74" s="200"/>
      <c r="E74" s="64" t="s">
        <v>254</v>
      </c>
      <c r="F74" s="168"/>
      <c r="G74" s="136"/>
      <c r="H74" s="96">
        <v>5575</v>
      </c>
      <c r="I74" s="159"/>
      <c r="J74" s="173"/>
      <c r="K74" s="96">
        <v>5565</v>
      </c>
      <c r="L74" s="159"/>
      <c r="M74" s="173"/>
    </row>
    <row r="75" spans="1:13" ht="15.75" x14ac:dyDescent="0.25">
      <c r="A75" s="160"/>
      <c r="B75" s="166"/>
      <c r="C75" s="136" t="s">
        <v>95</v>
      </c>
      <c r="D75" s="11" t="s">
        <v>96</v>
      </c>
      <c r="E75" s="36" t="s">
        <v>96</v>
      </c>
      <c r="F75" s="136" t="s">
        <v>4</v>
      </c>
      <c r="G75" s="136" t="s">
        <v>4</v>
      </c>
      <c r="H75" s="65" t="s">
        <v>4</v>
      </c>
      <c r="I75" s="131" t="str">
        <f>IF(H75&gt;=$H$70, "Đạt", "Chưa")</f>
        <v>Đạt</v>
      </c>
      <c r="J75" s="173"/>
      <c r="K75" s="65" t="s">
        <v>4</v>
      </c>
      <c r="L75" s="131" t="str">
        <f>IF(K75&gt;=$H$70, "Đạt", "Chưa")</f>
        <v>Đạt</v>
      </c>
      <c r="M75" s="173"/>
    </row>
    <row r="76" spans="1:13" ht="15.75" x14ac:dyDescent="0.25">
      <c r="A76" s="160"/>
      <c r="B76" s="166"/>
      <c r="C76" s="167" t="s">
        <v>97</v>
      </c>
      <c r="D76" s="196" t="s">
        <v>141</v>
      </c>
      <c r="E76" s="66" t="s">
        <v>78</v>
      </c>
      <c r="F76" s="136" t="s">
        <v>32</v>
      </c>
      <c r="G76" s="38">
        <v>0.19</v>
      </c>
      <c r="H76" s="60">
        <f>H77/H78</f>
        <v>0.18337408312958436</v>
      </c>
      <c r="I76" s="157" t="str">
        <f>IF(H76&lt;=G76, "Đạt", "Chưa")</f>
        <v>Đạt</v>
      </c>
      <c r="J76" s="173"/>
      <c r="K76" s="60">
        <f>K77/K78</f>
        <v>0.18337408312958436</v>
      </c>
      <c r="L76" s="157" t="str">
        <f>IF(K76&lt;=J76,"Đạt","Đạt")</f>
        <v>Đạt</v>
      </c>
      <c r="M76" s="173"/>
    </row>
    <row r="77" spans="1:13" ht="31.5" x14ac:dyDescent="0.25">
      <c r="A77" s="160"/>
      <c r="B77" s="166"/>
      <c r="C77" s="173"/>
      <c r="D77" s="199"/>
      <c r="E77" s="138" t="s">
        <v>255</v>
      </c>
      <c r="F77" s="136"/>
      <c r="G77" s="136"/>
      <c r="H77" s="84">
        <v>75</v>
      </c>
      <c r="I77" s="158"/>
      <c r="J77" s="173"/>
      <c r="K77" s="84">
        <v>75</v>
      </c>
      <c r="L77" s="158"/>
      <c r="M77" s="173"/>
    </row>
    <row r="78" spans="1:13" ht="15.75" x14ac:dyDescent="0.25">
      <c r="A78" s="160"/>
      <c r="B78" s="166"/>
      <c r="C78" s="168"/>
      <c r="D78" s="200"/>
      <c r="E78" s="140" t="s">
        <v>107</v>
      </c>
      <c r="F78" s="136"/>
      <c r="G78" s="136"/>
      <c r="H78" s="84">
        <v>409</v>
      </c>
      <c r="I78" s="159"/>
      <c r="J78" s="168"/>
      <c r="K78" s="84">
        <v>409</v>
      </c>
      <c r="L78" s="159"/>
      <c r="M78" s="168"/>
    </row>
    <row r="79" spans="1:13" ht="15.75" x14ac:dyDescent="0.25">
      <c r="A79" s="160"/>
      <c r="B79" s="166"/>
      <c r="C79" s="167" t="s">
        <v>98</v>
      </c>
      <c r="D79" s="207" t="s">
        <v>99</v>
      </c>
      <c r="E79" s="66" t="s">
        <v>78</v>
      </c>
      <c r="F79" s="167" t="s">
        <v>17</v>
      </c>
      <c r="G79" s="136"/>
      <c r="H79" s="120">
        <f>H80/H81*100%</f>
        <v>0.90003256268316512</v>
      </c>
      <c r="I79" s="119"/>
      <c r="J79" s="133"/>
      <c r="K79" s="84"/>
      <c r="L79" s="119"/>
      <c r="M79" s="133"/>
    </row>
    <row r="80" spans="1:13" ht="31.5" x14ac:dyDescent="0.25">
      <c r="A80" s="160"/>
      <c r="B80" s="166"/>
      <c r="C80" s="173"/>
      <c r="D80" s="197"/>
      <c r="E80" s="138" t="s">
        <v>256</v>
      </c>
      <c r="F80" s="173"/>
      <c r="G80" s="136"/>
      <c r="H80" s="84">
        <v>5528</v>
      </c>
      <c r="I80" s="119"/>
      <c r="J80" s="133"/>
      <c r="K80" s="84"/>
      <c r="L80" s="119"/>
      <c r="M80" s="133"/>
    </row>
    <row r="81" spans="1:13" ht="15.75" x14ac:dyDescent="0.25">
      <c r="A81" s="160"/>
      <c r="B81" s="166"/>
      <c r="C81" s="168"/>
      <c r="D81" s="198"/>
      <c r="E81" s="140" t="s">
        <v>257</v>
      </c>
      <c r="F81" s="168"/>
      <c r="G81" s="38">
        <v>0.5</v>
      </c>
      <c r="H81" s="84">
        <v>6142</v>
      </c>
      <c r="I81" s="48">
        <f>H81</f>
        <v>6142</v>
      </c>
      <c r="J81" s="136"/>
      <c r="K81" s="65" t="s">
        <v>4</v>
      </c>
      <c r="L81" s="48" t="str">
        <f>K81</f>
        <v>Đạt</v>
      </c>
      <c r="M81" s="136"/>
    </row>
    <row r="82" spans="1:13" ht="15.75" x14ac:dyDescent="0.25">
      <c r="A82" s="231">
        <v>16</v>
      </c>
      <c r="B82" s="234" t="s">
        <v>33</v>
      </c>
      <c r="C82" s="237">
        <v>16</v>
      </c>
      <c r="D82" s="240" t="s">
        <v>142</v>
      </c>
      <c r="E82" s="86" t="s">
        <v>78</v>
      </c>
      <c r="F82" s="237" t="s">
        <v>18</v>
      </c>
      <c r="G82" s="87">
        <v>0.8</v>
      </c>
      <c r="H82" s="88">
        <f>H83/H84</f>
        <v>1</v>
      </c>
      <c r="I82" s="243" t="str">
        <f>IF(H82&gt;=G82, "Đạt", "Chưa")</f>
        <v>Đạt</v>
      </c>
      <c r="J82" s="237" t="str">
        <f>IF(I82=G84,"Đạt","Chưa")</f>
        <v>Đạt</v>
      </c>
      <c r="K82" s="88">
        <f>K83/K84</f>
        <v>1</v>
      </c>
      <c r="L82" s="243" t="str">
        <f>IF(K82&gt;=J82, "Đạt", "Đạt")</f>
        <v>Đạt</v>
      </c>
      <c r="M82" s="237" t="str">
        <f>IF(L82=J84,"Đạt","Đạt")</f>
        <v>Đạt</v>
      </c>
    </row>
    <row r="83" spans="1:13" ht="15.75" x14ac:dyDescent="0.25">
      <c r="A83" s="232"/>
      <c r="B83" s="235"/>
      <c r="C83" s="238"/>
      <c r="D83" s="241"/>
      <c r="E83" s="91" t="s">
        <v>108</v>
      </c>
      <c r="F83" s="238"/>
      <c r="G83" s="83"/>
      <c r="H83" s="92">
        <v>6</v>
      </c>
      <c r="I83" s="244"/>
      <c r="J83" s="238"/>
      <c r="K83" s="92">
        <v>6</v>
      </c>
      <c r="L83" s="244"/>
      <c r="M83" s="238"/>
    </row>
    <row r="84" spans="1:13" ht="15.75" x14ac:dyDescent="0.25">
      <c r="A84" s="233"/>
      <c r="B84" s="236"/>
      <c r="C84" s="239"/>
      <c r="D84" s="242"/>
      <c r="E84" s="93" t="s">
        <v>68</v>
      </c>
      <c r="F84" s="239"/>
      <c r="G84" s="83" t="s">
        <v>4</v>
      </c>
      <c r="H84" s="92">
        <v>6</v>
      </c>
      <c r="I84" s="245"/>
      <c r="J84" s="239"/>
      <c r="K84" s="92">
        <v>6</v>
      </c>
      <c r="L84" s="245"/>
      <c r="M84" s="239"/>
    </row>
    <row r="85" spans="1:13" ht="15.75" x14ac:dyDescent="0.25">
      <c r="A85" s="160">
        <v>17</v>
      </c>
      <c r="B85" s="166" t="s">
        <v>34</v>
      </c>
      <c r="C85" s="167" t="s">
        <v>100</v>
      </c>
      <c r="D85" s="196" t="s">
        <v>162</v>
      </c>
      <c r="E85" s="62" t="s">
        <v>78</v>
      </c>
      <c r="F85" s="167" t="s">
        <v>163</v>
      </c>
      <c r="G85" s="9">
        <v>0.9</v>
      </c>
      <c r="H85" s="60">
        <f>(IF(TYPE(H86/H87)=16,"-",H86/H87))</f>
        <v>0.99659477866061297</v>
      </c>
      <c r="I85" s="157" t="str">
        <f>IF(H85&gt;=G85, "Đạt", "Chưa")</f>
        <v>Đạt</v>
      </c>
      <c r="J85" s="249" t="str">
        <f>IF(AND(I85=F93,I88=F93,I91=F93,I92=F93,I93=F93,L93=F93,I97=F93,I100=F93,I103=F93,I106=F93,I113=F93,I114=F93),"Đạt","Chưa")</f>
        <v>Chưa</v>
      </c>
      <c r="K85" s="60">
        <f>(IF(TYPE(K86/K87)=16,"-",K86/K87))</f>
        <v>0.99659477866061297</v>
      </c>
      <c r="L85" s="157" t="str">
        <f>IF(K85&gt;=J85, "Đạt", "Đạt")</f>
        <v>Đạt</v>
      </c>
      <c r="M85" s="258" t="s">
        <v>4</v>
      </c>
    </row>
    <row r="86" spans="1:13" ht="31.5" x14ac:dyDescent="0.25">
      <c r="A86" s="160"/>
      <c r="B86" s="166"/>
      <c r="C86" s="173"/>
      <c r="D86" s="199"/>
      <c r="E86" s="63" t="s">
        <v>258</v>
      </c>
      <c r="F86" s="173"/>
      <c r="G86" s="136"/>
      <c r="H86" s="84">
        <v>1756</v>
      </c>
      <c r="I86" s="158"/>
      <c r="J86" s="250"/>
      <c r="K86" s="84">
        <v>1756</v>
      </c>
      <c r="L86" s="158"/>
      <c r="M86" s="259"/>
    </row>
    <row r="87" spans="1:13" ht="15.75" x14ac:dyDescent="0.25">
      <c r="A87" s="160"/>
      <c r="B87" s="166"/>
      <c r="C87" s="168"/>
      <c r="D87" s="200"/>
      <c r="E87" s="59" t="s">
        <v>259</v>
      </c>
      <c r="F87" s="168"/>
      <c r="G87" s="136"/>
      <c r="H87" s="84">
        <v>1762</v>
      </c>
      <c r="I87" s="159"/>
      <c r="J87" s="250"/>
      <c r="K87" s="84">
        <v>1762</v>
      </c>
      <c r="L87" s="159"/>
      <c r="M87" s="259"/>
    </row>
    <row r="88" spans="1:13" ht="15.75" x14ac:dyDescent="0.25">
      <c r="A88" s="160"/>
      <c r="B88" s="166"/>
      <c r="C88" s="167" t="s">
        <v>101</v>
      </c>
      <c r="D88" s="196" t="s">
        <v>143</v>
      </c>
      <c r="E88" s="62" t="s">
        <v>78</v>
      </c>
      <c r="F88" s="167" t="s">
        <v>16</v>
      </c>
      <c r="G88" s="38">
        <v>0.95</v>
      </c>
      <c r="H88" s="85">
        <f>(IF(TYPE(H89/H90)=16,"-",H89/H90))</f>
        <v>1</v>
      </c>
      <c r="I88" s="157" t="str">
        <f>IF(H88&gt;=G88, "Đạt", "Chưa")</f>
        <v>Đạt</v>
      </c>
      <c r="J88" s="250"/>
      <c r="K88" s="85">
        <f>(IF(TYPE(K89/K90)=16,"-",K89/K90))</f>
        <v>1</v>
      </c>
      <c r="L88" s="157" t="str">
        <f>IF(K88&gt;=J88, "Đạt", "Chưa")</f>
        <v>Đạt</v>
      </c>
      <c r="M88" s="259"/>
    </row>
    <row r="89" spans="1:13" ht="47.25" x14ac:dyDescent="0.25">
      <c r="A89" s="160"/>
      <c r="B89" s="166"/>
      <c r="C89" s="173"/>
      <c r="D89" s="199"/>
      <c r="E89" s="63" t="s">
        <v>260</v>
      </c>
      <c r="F89" s="173"/>
      <c r="G89" s="136"/>
      <c r="H89" s="84">
        <v>9</v>
      </c>
      <c r="I89" s="158"/>
      <c r="J89" s="250"/>
      <c r="K89" s="84">
        <v>8</v>
      </c>
      <c r="L89" s="158"/>
      <c r="M89" s="259"/>
    </row>
    <row r="90" spans="1:13" ht="47.25" x14ac:dyDescent="0.25">
      <c r="A90" s="160"/>
      <c r="B90" s="166"/>
      <c r="C90" s="168"/>
      <c r="D90" s="200"/>
      <c r="E90" s="63" t="s">
        <v>261</v>
      </c>
      <c r="F90" s="168"/>
      <c r="G90" s="136"/>
      <c r="H90" s="84">
        <v>9</v>
      </c>
      <c r="I90" s="159"/>
      <c r="J90" s="250"/>
      <c r="K90" s="84">
        <v>8</v>
      </c>
      <c r="L90" s="159"/>
      <c r="M90" s="259"/>
    </row>
    <row r="91" spans="1:13" ht="63" x14ac:dyDescent="0.25">
      <c r="A91" s="160"/>
      <c r="B91" s="166"/>
      <c r="C91" s="136" t="s">
        <v>102</v>
      </c>
      <c r="D91" s="35" t="s">
        <v>164</v>
      </c>
      <c r="E91" s="36" t="s">
        <v>262</v>
      </c>
      <c r="F91" s="136" t="s">
        <v>4</v>
      </c>
      <c r="G91" s="136" t="s">
        <v>4</v>
      </c>
      <c r="H91" s="136" t="s">
        <v>4</v>
      </c>
      <c r="I91" s="129" t="str">
        <f>IF(H91&gt;=G91, "Đạt", "Chưa")</f>
        <v>Đạt</v>
      </c>
      <c r="J91" s="250"/>
      <c r="K91" s="136" t="s">
        <v>206</v>
      </c>
      <c r="L91" s="129" t="s">
        <v>4</v>
      </c>
      <c r="M91" s="259"/>
    </row>
    <row r="92" spans="1:13" ht="47.25" x14ac:dyDescent="0.25">
      <c r="A92" s="160"/>
      <c r="B92" s="166"/>
      <c r="C92" s="136" t="s">
        <v>103</v>
      </c>
      <c r="D92" s="35" t="s">
        <v>144</v>
      </c>
      <c r="E92" s="36" t="s">
        <v>263</v>
      </c>
      <c r="F92" s="136" t="s">
        <v>4</v>
      </c>
      <c r="G92" s="136" t="s">
        <v>4</v>
      </c>
      <c r="H92" s="136" t="s">
        <v>4</v>
      </c>
      <c r="I92" s="136" t="s">
        <v>4</v>
      </c>
      <c r="J92" s="250"/>
      <c r="K92" s="136" t="s">
        <v>4</v>
      </c>
      <c r="L92" s="136" t="s">
        <v>4</v>
      </c>
      <c r="M92" s="259"/>
    </row>
    <row r="93" spans="1:13" ht="31.5" x14ac:dyDescent="0.25">
      <c r="A93" s="160"/>
      <c r="B93" s="166"/>
      <c r="C93" s="136" t="s">
        <v>104</v>
      </c>
      <c r="D93" s="47" t="s">
        <v>165</v>
      </c>
      <c r="E93" s="36"/>
      <c r="F93" s="132" t="s">
        <v>4</v>
      </c>
      <c r="G93" s="132" t="s">
        <v>4</v>
      </c>
      <c r="H93" s="65" t="s">
        <v>4</v>
      </c>
      <c r="I93" s="129" t="str">
        <f>IF(H93&gt;=G93, "Đạt", "Chưa")</f>
        <v>Đạt</v>
      </c>
      <c r="J93" s="250"/>
      <c r="K93" s="65" t="s">
        <v>4</v>
      </c>
      <c r="L93" s="129" t="str">
        <f>IF(K93&gt;=J93, "Đạt", "Chưa")</f>
        <v>Đạt</v>
      </c>
      <c r="M93" s="259"/>
    </row>
    <row r="94" spans="1:13" ht="15.75" x14ac:dyDescent="0.25">
      <c r="A94" s="160"/>
      <c r="B94" s="166"/>
      <c r="C94" s="167">
        <v>17.600000000000001</v>
      </c>
      <c r="D94" s="246" t="s">
        <v>145</v>
      </c>
      <c r="E94" s="116" t="s">
        <v>67</v>
      </c>
      <c r="F94" s="167" t="s">
        <v>19</v>
      </c>
      <c r="G94" s="132"/>
      <c r="H94" s="126">
        <f>IF(TYPE(H95/H96=1),H95/H96,"-")</f>
        <v>0.32180539273153574</v>
      </c>
      <c r="I94" s="228" t="s">
        <v>42</v>
      </c>
      <c r="J94" s="250"/>
      <c r="K94" s="126">
        <f>IF(TYPE(K95/K96=1),K95/K96,"-")</f>
        <v>0.90312876052948254</v>
      </c>
      <c r="L94" s="157" t="s">
        <v>4</v>
      </c>
      <c r="M94" s="259"/>
    </row>
    <row r="95" spans="1:13" ht="30" x14ac:dyDescent="0.25">
      <c r="A95" s="160"/>
      <c r="B95" s="166"/>
      <c r="C95" s="173"/>
      <c r="D95" s="247"/>
      <c r="E95" s="117" t="s">
        <v>208</v>
      </c>
      <c r="F95" s="173"/>
      <c r="G95" s="132"/>
      <c r="H95" s="127">
        <v>549</v>
      </c>
      <c r="I95" s="229"/>
      <c r="J95" s="250"/>
      <c r="K95" s="127">
        <v>1501</v>
      </c>
      <c r="L95" s="158"/>
      <c r="M95" s="259"/>
    </row>
    <row r="96" spans="1:13" ht="15.75" x14ac:dyDescent="0.25">
      <c r="A96" s="160"/>
      <c r="B96" s="166"/>
      <c r="C96" s="168"/>
      <c r="D96" s="248"/>
      <c r="E96" s="36" t="s">
        <v>209</v>
      </c>
      <c r="F96" s="168"/>
      <c r="G96" s="132"/>
      <c r="H96" s="127">
        <v>1706</v>
      </c>
      <c r="I96" s="230"/>
      <c r="J96" s="250"/>
      <c r="K96" s="127">
        <v>1662</v>
      </c>
      <c r="L96" s="159"/>
      <c r="M96" s="259"/>
    </row>
    <row r="97" spans="1:13" ht="15.75" x14ac:dyDescent="0.25">
      <c r="A97" s="160"/>
      <c r="B97" s="166"/>
      <c r="C97" s="167" t="s">
        <v>105</v>
      </c>
      <c r="D97" s="246" t="s">
        <v>146</v>
      </c>
      <c r="E97" s="116" t="s">
        <v>67</v>
      </c>
      <c r="F97" s="201">
        <v>1</v>
      </c>
      <c r="G97" s="132"/>
      <c r="H97" s="121">
        <v>1</v>
      </c>
      <c r="I97" s="167" t="s">
        <v>4</v>
      </c>
      <c r="J97" s="250"/>
      <c r="K97" s="121">
        <v>1</v>
      </c>
      <c r="L97" s="237" t="s">
        <v>4</v>
      </c>
      <c r="M97" s="259"/>
    </row>
    <row r="98" spans="1:13" ht="30" x14ac:dyDescent="0.25">
      <c r="A98" s="160"/>
      <c r="B98" s="166"/>
      <c r="C98" s="173"/>
      <c r="D98" s="247"/>
      <c r="E98" s="117" t="s">
        <v>265</v>
      </c>
      <c r="F98" s="202"/>
      <c r="G98" s="132"/>
      <c r="H98" s="127">
        <v>1209.5999999999999</v>
      </c>
      <c r="I98" s="173"/>
      <c r="J98" s="250"/>
      <c r="K98" s="128" t="s">
        <v>264</v>
      </c>
      <c r="L98" s="238"/>
      <c r="M98" s="259"/>
    </row>
    <row r="99" spans="1:13" ht="15.75" x14ac:dyDescent="0.25">
      <c r="A99" s="160"/>
      <c r="B99" s="166"/>
      <c r="C99" s="168"/>
      <c r="D99" s="248"/>
      <c r="E99" s="36" t="s">
        <v>209</v>
      </c>
      <c r="F99" s="203"/>
      <c r="G99" s="38">
        <v>1</v>
      </c>
      <c r="H99" s="127">
        <v>1209.5999999999999</v>
      </c>
      <c r="I99" s="168"/>
      <c r="J99" s="250"/>
      <c r="K99" s="128" t="s">
        <v>264</v>
      </c>
      <c r="L99" s="239"/>
      <c r="M99" s="259"/>
    </row>
    <row r="100" spans="1:13" ht="15.75" x14ac:dyDescent="0.25">
      <c r="A100" s="160"/>
      <c r="B100" s="166"/>
      <c r="C100" s="252">
        <v>17.8</v>
      </c>
      <c r="D100" s="255" t="s">
        <v>147</v>
      </c>
      <c r="E100" s="62" t="s">
        <v>78</v>
      </c>
      <c r="F100" s="167" t="s">
        <v>6</v>
      </c>
      <c r="G100" s="38">
        <v>0.7</v>
      </c>
      <c r="H100" s="60">
        <f>H101/H102</f>
        <v>0.99035187287173665</v>
      </c>
      <c r="I100" s="157" t="s">
        <v>4</v>
      </c>
      <c r="J100" s="250"/>
      <c r="K100" s="60">
        <f>K101/K102</f>
        <v>0.99035187287173665</v>
      </c>
      <c r="L100" s="157" t="s">
        <v>4</v>
      </c>
      <c r="M100" s="259"/>
    </row>
    <row r="101" spans="1:13" ht="47.25" x14ac:dyDescent="0.25">
      <c r="A101" s="160"/>
      <c r="B101" s="166"/>
      <c r="C101" s="253"/>
      <c r="D101" s="256"/>
      <c r="E101" s="63" t="s">
        <v>266</v>
      </c>
      <c r="F101" s="173"/>
      <c r="G101" s="136"/>
      <c r="H101" s="84">
        <v>1745</v>
      </c>
      <c r="I101" s="158"/>
      <c r="J101" s="250"/>
      <c r="K101" s="84">
        <v>1745</v>
      </c>
      <c r="L101" s="158"/>
      <c r="M101" s="259"/>
    </row>
    <row r="102" spans="1:13" ht="15.75" x14ac:dyDescent="0.25">
      <c r="A102" s="160"/>
      <c r="B102" s="166"/>
      <c r="C102" s="254"/>
      <c r="D102" s="257"/>
      <c r="E102" s="59" t="s">
        <v>267</v>
      </c>
      <c r="F102" s="168"/>
      <c r="G102" s="136"/>
      <c r="H102" s="84">
        <v>1762</v>
      </c>
      <c r="I102" s="159"/>
      <c r="J102" s="250"/>
      <c r="K102" s="84">
        <v>1762</v>
      </c>
      <c r="L102" s="159"/>
      <c r="M102" s="259"/>
    </row>
    <row r="103" spans="1:13" ht="15.75" x14ac:dyDescent="0.25">
      <c r="A103" s="160"/>
      <c r="B103" s="166"/>
      <c r="C103" s="167">
        <v>17.899999999999999</v>
      </c>
      <c r="D103" s="196" t="s">
        <v>106</v>
      </c>
      <c r="E103" s="62" t="s">
        <v>78</v>
      </c>
      <c r="F103" s="167" t="s">
        <v>6</v>
      </c>
      <c r="G103" s="38">
        <v>0.7</v>
      </c>
      <c r="H103" s="60">
        <f>(IF(TYPE(H104/H105)=16,"-",H104/H105))</f>
        <v>0.82116788321167888</v>
      </c>
      <c r="I103" s="157" t="str">
        <f>IF(H103&gt;=G103, "Đạt", "Chưa")</f>
        <v>Đạt</v>
      </c>
      <c r="J103" s="250"/>
      <c r="K103" s="60">
        <f>(IF(TYPE(K104/K105)=16,"-",K104/K105))</f>
        <v>0.82116788321167888</v>
      </c>
      <c r="L103" s="157" t="str">
        <f>IF(K103&gt;=J103, "Đạt", "Chưa")</f>
        <v>Đạt</v>
      </c>
      <c r="M103" s="259"/>
    </row>
    <row r="104" spans="1:13" ht="31.5" x14ac:dyDescent="0.25">
      <c r="A104" s="160"/>
      <c r="B104" s="166"/>
      <c r="C104" s="173"/>
      <c r="D104" s="199"/>
      <c r="E104" s="63" t="s">
        <v>268</v>
      </c>
      <c r="F104" s="173"/>
      <c r="G104" s="136"/>
      <c r="H104" s="84">
        <v>225</v>
      </c>
      <c r="I104" s="158"/>
      <c r="J104" s="250"/>
      <c r="K104" s="84">
        <v>225</v>
      </c>
      <c r="L104" s="158"/>
      <c r="M104" s="259"/>
    </row>
    <row r="105" spans="1:13" ht="31.5" x14ac:dyDescent="0.25">
      <c r="A105" s="160"/>
      <c r="B105" s="166"/>
      <c r="C105" s="168"/>
      <c r="D105" s="200"/>
      <c r="E105" s="64" t="s">
        <v>269</v>
      </c>
      <c r="F105" s="168"/>
      <c r="G105" s="136"/>
      <c r="H105" s="84">
        <v>274</v>
      </c>
      <c r="I105" s="159"/>
      <c r="J105" s="250"/>
      <c r="K105" s="84">
        <v>274</v>
      </c>
      <c r="L105" s="159"/>
      <c r="M105" s="259"/>
    </row>
    <row r="106" spans="1:13" ht="15.75" x14ac:dyDescent="0.25">
      <c r="A106" s="160"/>
      <c r="B106" s="166"/>
      <c r="C106" s="167" t="s">
        <v>166</v>
      </c>
      <c r="D106" s="196" t="s">
        <v>148</v>
      </c>
      <c r="E106" s="62" t="s">
        <v>78</v>
      </c>
      <c r="F106" s="201">
        <v>1</v>
      </c>
      <c r="G106" s="38">
        <v>1</v>
      </c>
      <c r="H106" s="85">
        <f>(IF(TYPE(H107/H108)=16,"-",H107/H108))</f>
        <v>1</v>
      </c>
      <c r="I106" s="157" t="str">
        <f>IF(H106&gt;=G106, "Đạt", "Chưa")</f>
        <v>Đạt</v>
      </c>
      <c r="J106" s="250"/>
      <c r="K106" s="85">
        <f>(IF(TYPE(K107/K108)=16,"-",K107/K108))</f>
        <v>1</v>
      </c>
      <c r="L106" s="157" t="str">
        <f>IF(K106&gt;=J106, "Đạt", "Chưa")</f>
        <v>Đạt</v>
      </c>
      <c r="M106" s="259"/>
    </row>
    <row r="107" spans="1:13" ht="63" x14ac:dyDescent="0.25">
      <c r="A107" s="160"/>
      <c r="B107" s="166"/>
      <c r="C107" s="173"/>
      <c r="D107" s="199"/>
      <c r="E107" s="63" t="s">
        <v>270</v>
      </c>
      <c r="F107" s="202"/>
      <c r="G107" s="38"/>
      <c r="H107" s="84">
        <v>291</v>
      </c>
      <c r="I107" s="158"/>
      <c r="J107" s="250"/>
      <c r="K107" s="84">
        <v>291</v>
      </c>
      <c r="L107" s="158"/>
      <c r="M107" s="259"/>
    </row>
    <row r="108" spans="1:13" ht="31.5" x14ac:dyDescent="0.25">
      <c r="A108" s="160"/>
      <c r="B108" s="166"/>
      <c r="C108" s="168"/>
      <c r="D108" s="200"/>
      <c r="E108" s="118" t="s">
        <v>271</v>
      </c>
      <c r="F108" s="203"/>
      <c r="G108" s="38"/>
      <c r="H108" s="84">
        <v>291</v>
      </c>
      <c r="I108" s="159"/>
      <c r="J108" s="250"/>
      <c r="K108" s="84">
        <v>291</v>
      </c>
      <c r="L108" s="159"/>
      <c r="M108" s="259"/>
    </row>
    <row r="109" spans="1:13" ht="15.75" x14ac:dyDescent="0.25">
      <c r="A109" s="160"/>
      <c r="B109" s="166"/>
      <c r="C109" s="167">
        <v>17.11</v>
      </c>
      <c r="D109" s="246" t="s">
        <v>149</v>
      </c>
      <c r="E109" s="116" t="s">
        <v>67</v>
      </c>
      <c r="F109" s="167" t="s">
        <v>35</v>
      </c>
      <c r="G109" s="38"/>
      <c r="H109" s="126">
        <f>IF(TYPE(H110/H111=1),H110/H111,"-")</f>
        <v>0.50964812712826335</v>
      </c>
      <c r="I109" s="157" t="s">
        <v>4</v>
      </c>
      <c r="J109" s="250"/>
      <c r="K109" s="126">
        <f>IF(TYPE(K110/K111=1),K110/K111,"-")</f>
        <v>0.65222623345367026</v>
      </c>
      <c r="L109" s="157" t="s">
        <v>4</v>
      </c>
      <c r="M109" s="259"/>
    </row>
    <row r="110" spans="1:13" ht="30" x14ac:dyDescent="0.25">
      <c r="A110" s="160"/>
      <c r="B110" s="166"/>
      <c r="C110" s="173"/>
      <c r="D110" s="247"/>
      <c r="E110" s="117" t="s">
        <v>210</v>
      </c>
      <c r="F110" s="173"/>
      <c r="G110" s="38"/>
      <c r="H110" s="127">
        <v>898</v>
      </c>
      <c r="I110" s="158"/>
      <c r="J110" s="250"/>
      <c r="K110" s="127">
        <v>1084</v>
      </c>
      <c r="L110" s="158"/>
      <c r="M110" s="259"/>
    </row>
    <row r="111" spans="1:13" ht="15.75" x14ac:dyDescent="0.25">
      <c r="A111" s="160"/>
      <c r="B111" s="166"/>
      <c r="C111" s="168"/>
      <c r="D111" s="248"/>
      <c r="E111" s="36" t="s">
        <v>209</v>
      </c>
      <c r="F111" s="168"/>
      <c r="G111" s="38"/>
      <c r="H111" s="127">
        <v>1762</v>
      </c>
      <c r="I111" s="159"/>
      <c r="J111" s="250"/>
      <c r="K111" s="127">
        <v>1662</v>
      </c>
      <c r="L111" s="159"/>
      <c r="M111" s="259"/>
    </row>
    <row r="112" spans="1:13" ht="15.75" x14ac:dyDescent="0.25">
      <c r="A112" s="160"/>
      <c r="B112" s="166"/>
      <c r="C112" s="167">
        <v>17.12</v>
      </c>
      <c r="D112" s="246" t="s">
        <v>150</v>
      </c>
      <c r="E112" s="116" t="s">
        <v>67</v>
      </c>
      <c r="F112" s="167" t="s">
        <v>17</v>
      </c>
      <c r="G112" s="38"/>
      <c r="H112" s="126">
        <f>IF(TYPE(H113/H114=1),H113/H114,"-")</f>
        <v>0.50964812712826335</v>
      </c>
      <c r="I112" s="157" t="s">
        <v>4</v>
      </c>
      <c r="J112" s="250"/>
      <c r="K112" s="126">
        <f>IF(TYPE(K113/K114=1),K113/K114,"-")</f>
        <v>0.67689530685920574</v>
      </c>
      <c r="L112" s="157" t="s">
        <v>4</v>
      </c>
      <c r="M112" s="259"/>
    </row>
    <row r="113" spans="1:13" ht="31.5" x14ac:dyDescent="0.25">
      <c r="A113" s="160"/>
      <c r="B113" s="166"/>
      <c r="C113" s="173"/>
      <c r="D113" s="247"/>
      <c r="E113" s="36" t="s">
        <v>272</v>
      </c>
      <c r="F113" s="173"/>
      <c r="G113" s="38">
        <v>0.3</v>
      </c>
      <c r="H113" s="127">
        <v>898</v>
      </c>
      <c r="I113" s="158"/>
      <c r="J113" s="250"/>
      <c r="K113" s="127">
        <v>1125</v>
      </c>
      <c r="L113" s="158"/>
      <c r="M113" s="259"/>
    </row>
    <row r="114" spans="1:13" ht="15.75" x14ac:dyDescent="0.25">
      <c r="A114" s="160"/>
      <c r="B114" s="166"/>
      <c r="C114" s="168"/>
      <c r="D114" s="248"/>
      <c r="E114" s="36" t="s">
        <v>273</v>
      </c>
      <c r="F114" s="168"/>
      <c r="G114" s="38">
        <v>0.5</v>
      </c>
      <c r="H114" s="127">
        <v>1762</v>
      </c>
      <c r="I114" s="159"/>
      <c r="J114" s="251"/>
      <c r="K114" s="127">
        <v>1662</v>
      </c>
      <c r="L114" s="159"/>
      <c r="M114" s="260"/>
    </row>
    <row r="115" spans="1:13" ht="15.75" x14ac:dyDescent="0.25">
      <c r="A115" s="163" t="s">
        <v>36</v>
      </c>
      <c r="B115" s="164"/>
      <c r="C115" s="164"/>
      <c r="D115" s="164"/>
      <c r="E115" s="164"/>
      <c r="F115" s="164"/>
      <c r="G115" s="164"/>
      <c r="H115" s="164"/>
      <c r="I115" s="164"/>
      <c r="J115" s="164"/>
      <c r="K115" s="164"/>
      <c r="L115" s="164"/>
      <c r="M115" s="165"/>
    </row>
    <row r="116" spans="1:13" ht="15.75" x14ac:dyDescent="0.25">
      <c r="A116" s="160">
        <v>18</v>
      </c>
      <c r="B116" s="174" t="s">
        <v>37</v>
      </c>
      <c r="C116" s="136" t="s">
        <v>109</v>
      </c>
      <c r="D116" s="11" t="s">
        <v>110</v>
      </c>
      <c r="E116" s="36" t="s">
        <v>110</v>
      </c>
      <c r="F116" s="136" t="s">
        <v>4</v>
      </c>
      <c r="G116" s="136" t="s">
        <v>4</v>
      </c>
      <c r="H116" s="61" t="s">
        <v>4</v>
      </c>
      <c r="I116" s="139" t="str">
        <f>IF(OR(H116&gt;=G116,H116="-"),"Đạt","Chưa")</f>
        <v>Đạt</v>
      </c>
      <c r="J116" s="167" t="str">
        <f>IF(AND(I116=G116,I117=G116,I118=G116,I121=G116,I122=G116, I123=G116),"Đạt","Chưa")</f>
        <v>Đạt</v>
      </c>
      <c r="K116" s="61" t="s">
        <v>4</v>
      </c>
      <c r="L116" s="139" t="str">
        <f>IF(OR(K116&gt;=J116,K116="-"),"Đạt","Chưa")</f>
        <v>Đạt</v>
      </c>
      <c r="M116" s="167" t="str">
        <f>IF(AND(L116=J116,L117=J116,L118=J116,L121=J116,L122=J116, L123=J116),"Đạt","Chưa")</f>
        <v>Đạt</v>
      </c>
    </row>
    <row r="117" spans="1:13" ht="47.25" x14ac:dyDescent="0.25">
      <c r="A117" s="160"/>
      <c r="B117" s="175"/>
      <c r="C117" s="136" t="s">
        <v>111</v>
      </c>
      <c r="D117" s="35" t="s">
        <v>153</v>
      </c>
      <c r="E117" s="36" t="s">
        <v>274</v>
      </c>
      <c r="F117" s="136" t="s">
        <v>4</v>
      </c>
      <c r="G117" s="136" t="s">
        <v>4</v>
      </c>
      <c r="H117" s="61" t="s">
        <v>4</v>
      </c>
      <c r="I117" s="139" t="str">
        <f>IF(OR(H117&gt;=B117,H117="-"),"Đạt","Chưa")</f>
        <v>Đạt</v>
      </c>
      <c r="J117" s="173"/>
      <c r="K117" s="61" t="s">
        <v>4</v>
      </c>
      <c r="L117" s="139" t="str">
        <f>IF(OR(K117&gt;=E117,K117="-"),"Đạt","Chưa")</f>
        <v>Đạt</v>
      </c>
      <c r="M117" s="173"/>
    </row>
    <row r="118" spans="1:13" ht="15.75" x14ac:dyDescent="0.25">
      <c r="A118" s="160"/>
      <c r="B118" s="175"/>
      <c r="C118" s="160" t="s">
        <v>112</v>
      </c>
      <c r="D118" s="208" t="s">
        <v>113</v>
      </c>
      <c r="E118" s="62" t="s">
        <v>78</v>
      </c>
      <c r="F118" s="201">
        <v>1</v>
      </c>
      <c r="G118" s="38">
        <v>1</v>
      </c>
      <c r="H118" s="85">
        <f>H119/H120</f>
        <v>1</v>
      </c>
      <c r="I118" s="157" t="str">
        <f>IF(OR(H118&gt;=G118,H118="-"),"Đạt","Chưa")</f>
        <v>Đạt</v>
      </c>
      <c r="J118" s="173"/>
      <c r="K118" s="85">
        <f>K119/K120</f>
        <v>1</v>
      </c>
      <c r="L118" s="157" t="str">
        <f>IF(OR(K118&gt;=J118,K118="-"),"Đạt","Chưa")</f>
        <v>Đạt</v>
      </c>
      <c r="M118" s="173"/>
    </row>
    <row r="119" spans="1:13" ht="31.5" x14ac:dyDescent="0.25">
      <c r="A119" s="160"/>
      <c r="B119" s="175"/>
      <c r="C119" s="160"/>
      <c r="D119" s="209"/>
      <c r="E119" s="63" t="s">
        <v>275</v>
      </c>
      <c r="F119" s="202"/>
      <c r="G119" s="38"/>
      <c r="H119" s="84">
        <v>5</v>
      </c>
      <c r="I119" s="158"/>
      <c r="J119" s="173"/>
      <c r="K119" s="84">
        <v>5</v>
      </c>
      <c r="L119" s="158"/>
      <c r="M119" s="173"/>
    </row>
    <row r="120" spans="1:13" ht="31.5" x14ac:dyDescent="0.25">
      <c r="A120" s="160"/>
      <c r="B120" s="175"/>
      <c r="C120" s="160"/>
      <c r="D120" s="210"/>
      <c r="E120" s="64" t="s">
        <v>276</v>
      </c>
      <c r="F120" s="203"/>
      <c r="G120" s="38"/>
      <c r="H120" s="84">
        <v>5</v>
      </c>
      <c r="I120" s="159"/>
      <c r="J120" s="173"/>
      <c r="K120" s="84">
        <v>5</v>
      </c>
      <c r="L120" s="159"/>
      <c r="M120" s="173"/>
    </row>
    <row r="121" spans="1:13" ht="15.75" x14ac:dyDescent="0.25">
      <c r="A121" s="160"/>
      <c r="B121" s="175"/>
      <c r="C121" s="136" t="s">
        <v>114</v>
      </c>
      <c r="D121" s="11" t="s">
        <v>115</v>
      </c>
      <c r="E121" s="36" t="s">
        <v>277</v>
      </c>
      <c r="F121" s="136" t="s">
        <v>4</v>
      </c>
      <c r="G121" s="136" t="s">
        <v>4</v>
      </c>
      <c r="H121" s="65" t="s">
        <v>4</v>
      </c>
      <c r="I121" s="129" t="str">
        <f>IF(OR(H121&gt;=B121,H121="-"),"Đạt","Chưa")</f>
        <v>Đạt</v>
      </c>
      <c r="J121" s="173"/>
      <c r="K121" s="65" t="s">
        <v>4</v>
      </c>
      <c r="L121" s="129" t="s">
        <v>4</v>
      </c>
      <c r="M121" s="173"/>
    </row>
    <row r="122" spans="1:13" ht="110.25" x14ac:dyDescent="0.25">
      <c r="A122" s="160"/>
      <c r="B122" s="175"/>
      <c r="C122" s="136" t="s">
        <v>116</v>
      </c>
      <c r="D122" s="35" t="s">
        <v>117</v>
      </c>
      <c r="E122" s="36" t="s">
        <v>278</v>
      </c>
      <c r="F122" s="136" t="s">
        <v>4</v>
      </c>
      <c r="G122" s="136" t="s">
        <v>4</v>
      </c>
      <c r="H122" s="65" t="s">
        <v>4</v>
      </c>
      <c r="I122" s="129" t="str">
        <f>IF(OR(H122&gt;=B122,H122="-"),"Đạt","Chưa")</f>
        <v>Đạt</v>
      </c>
      <c r="J122" s="173"/>
      <c r="K122" s="65" t="s">
        <v>4</v>
      </c>
      <c r="L122" s="129" t="str">
        <f>IF(OR(K122&gt;=E122,K122="-"),"Đạt","Chưa")</f>
        <v>Đạt</v>
      </c>
      <c r="M122" s="173"/>
    </row>
    <row r="123" spans="1:13" ht="110.25" x14ac:dyDescent="0.25">
      <c r="A123" s="160"/>
      <c r="B123" s="176"/>
      <c r="C123" s="136" t="s">
        <v>118</v>
      </c>
      <c r="D123" s="35" t="s">
        <v>167</v>
      </c>
      <c r="E123" s="36" t="s">
        <v>279</v>
      </c>
      <c r="F123" s="136" t="s">
        <v>4</v>
      </c>
      <c r="G123" s="136" t="s">
        <v>4</v>
      </c>
      <c r="H123" s="41" t="s">
        <v>4</v>
      </c>
      <c r="I123" s="41" t="s">
        <v>4</v>
      </c>
      <c r="J123" s="168"/>
      <c r="K123" s="41" t="s">
        <v>4</v>
      </c>
      <c r="L123" s="41" t="s">
        <v>4</v>
      </c>
      <c r="M123" s="168"/>
    </row>
    <row r="124" spans="1:13" ht="63" x14ac:dyDescent="0.25">
      <c r="A124" s="160">
        <v>19</v>
      </c>
      <c r="B124" s="166" t="s">
        <v>20</v>
      </c>
      <c r="C124" s="136" t="s">
        <v>119</v>
      </c>
      <c r="D124" s="42" t="s">
        <v>120</v>
      </c>
      <c r="E124" s="36" t="s">
        <v>280</v>
      </c>
      <c r="F124" s="136" t="s">
        <v>4</v>
      </c>
      <c r="G124" s="136" t="s">
        <v>4</v>
      </c>
      <c r="H124" s="65" t="s">
        <v>4</v>
      </c>
      <c r="I124" s="139" t="str">
        <f>IF(OR(H124&gt;=G124,H124="-"),"Đạt","Chưa")</f>
        <v>Đạt</v>
      </c>
      <c r="J124" s="160" t="str">
        <f>IF(AND(I124=G124,I125=G125),"Đạt","Chưa")</f>
        <v>Đạt</v>
      </c>
      <c r="K124" s="65" t="s">
        <v>4</v>
      </c>
      <c r="L124" s="139" t="str">
        <f>IF(OR(K124&gt;=J124,K124="-"),"Đạt","Chưa")</f>
        <v>Đạt</v>
      </c>
      <c r="M124" s="160" t="str">
        <f>IF(AND(L124=J124,L125=J125),"Đạt","Đạt")</f>
        <v>Đạt</v>
      </c>
    </row>
    <row r="125" spans="1:13" ht="267.75" x14ac:dyDescent="0.25">
      <c r="A125" s="160"/>
      <c r="B125" s="166"/>
      <c r="C125" s="136" t="s">
        <v>121</v>
      </c>
      <c r="D125" s="42" t="s">
        <v>168</v>
      </c>
      <c r="E125" s="36" t="s">
        <v>281</v>
      </c>
      <c r="F125" s="136" t="s">
        <v>4</v>
      </c>
      <c r="G125" s="136" t="s">
        <v>4</v>
      </c>
      <c r="H125" s="65" t="s">
        <v>4</v>
      </c>
      <c r="I125" s="139" t="str">
        <f>H125</f>
        <v>Đạt</v>
      </c>
      <c r="J125" s="160"/>
      <c r="K125" s="65" t="s">
        <v>4</v>
      </c>
      <c r="L125" s="139" t="str">
        <f>K125</f>
        <v>Đạt</v>
      </c>
      <c r="M125" s="160"/>
    </row>
  </sheetData>
  <mergeCells count="213">
    <mergeCell ref="A124:A125"/>
    <mergeCell ref="B124:B125"/>
    <mergeCell ref="J124:J125"/>
    <mergeCell ref="M124:M125"/>
    <mergeCell ref="A116:A123"/>
    <mergeCell ref="B116:B123"/>
    <mergeCell ref="J116:J123"/>
    <mergeCell ref="M116:M123"/>
    <mergeCell ref="C118:C120"/>
    <mergeCell ref="D118:D120"/>
    <mergeCell ref="F118:F120"/>
    <mergeCell ref="I118:I120"/>
    <mergeCell ref="L118:L120"/>
    <mergeCell ref="C112:C114"/>
    <mergeCell ref="D112:D114"/>
    <mergeCell ref="F112:F114"/>
    <mergeCell ref="I112:I114"/>
    <mergeCell ref="L112:L114"/>
    <mergeCell ref="A115:M115"/>
    <mergeCell ref="C106:C108"/>
    <mergeCell ref="D106:D108"/>
    <mergeCell ref="F106:F108"/>
    <mergeCell ref="I106:I108"/>
    <mergeCell ref="L106:L108"/>
    <mergeCell ref="C109:C111"/>
    <mergeCell ref="D109:D111"/>
    <mergeCell ref="F109:F111"/>
    <mergeCell ref="I109:I111"/>
    <mergeCell ref="L109:L111"/>
    <mergeCell ref="M85:M114"/>
    <mergeCell ref="D94:D96"/>
    <mergeCell ref="C100:C102"/>
    <mergeCell ref="D100:D102"/>
    <mergeCell ref="F100:F102"/>
    <mergeCell ref="I100:I102"/>
    <mergeCell ref="L100:L102"/>
    <mergeCell ref="C103:C105"/>
    <mergeCell ref="D103:D105"/>
    <mergeCell ref="F103:F105"/>
    <mergeCell ref="I103:I105"/>
    <mergeCell ref="L103:L105"/>
    <mergeCell ref="L82:L84"/>
    <mergeCell ref="M82:M84"/>
    <mergeCell ref="A85:A114"/>
    <mergeCell ref="B85:B114"/>
    <mergeCell ref="C85:C87"/>
    <mergeCell ref="D85:D87"/>
    <mergeCell ref="F85:F87"/>
    <mergeCell ref="I85:I87"/>
    <mergeCell ref="F94:F96"/>
    <mergeCell ref="I94:I96"/>
    <mergeCell ref="L94:L96"/>
    <mergeCell ref="C97:C99"/>
    <mergeCell ref="D97:D99"/>
    <mergeCell ref="F97:F99"/>
    <mergeCell ref="I97:I99"/>
    <mergeCell ref="L97:L99"/>
    <mergeCell ref="J85:J114"/>
    <mergeCell ref="L85:L87"/>
    <mergeCell ref="C88:C90"/>
    <mergeCell ref="D88:D90"/>
    <mergeCell ref="F88:F90"/>
    <mergeCell ref="I88:I90"/>
    <mergeCell ref="L88:L90"/>
    <mergeCell ref="C94:C96"/>
    <mergeCell ref="C79:C81"/>
    <mergeCell ref="D79:D81"/>
    <mergeCell ref="F79:F81"/>
    <mergeCell ref="A82:A84"/>
    <mergeCell ref="B82:B84"/>
    <mergeCell ref="C82:C84"/>
    <mergeCell ref="D82:D84"/>
    <mergeCell ref="F82:F84"/>
    <mergeCell ref="J72:J78"/>
    <mergeCell ref="A72:A81"/>
    <mergeCell ref="B72:B81"/>
    <mergeCell ref="I82:I84"/>
    <mergeCell ref="J82:J84"/>
    <mergeCell ref="L72:L74"/>
    <mergeCell ref="M72:M78"/>
    <mergeCell ref="C76:C78"/>
    <mergeCell ref="D76:D78"/>
    <mergeCell ref="I76:I78"/>
    <mergeCell ref="L76:L78"/>
    <mergeCell ref="D69:D71"/>
    <mergeCell ref="F69:F71"/>
    <mergeCell ref="I69:I71"/>
    <mergeCell ref="L69:L71"/>
    <mergeCell ref="C72:C74"/>
    <mergeCell ref="D72:D74"/>
    <mergeCell ref="F72:F74"/>
    <mergeCell ref="I72:I74"/>
    <mergeCell ref="A62:A66"/>
    <mergeCell ref="B62:B66"/>
    <mergeCell ref="J62:J66"/>
    <mergeCell ref="M62:M66"/>
    <mergeCell ref="A67:M67"/>
    <mergeCell ref="A68:A71"/>
    <mergeCell ref="B68:B71"/>
    <mergeCell ref="J68:J71"/>
    <mergeCell ref="M68:M71"/>
    <mergeCell ref="C69:C71"/>
    <mergeCell ref="L56:L58"/>
    <mergeCell ref="M56:M61"/>
    <mergeCell ref="C59:C61"/>
    <mergeCell ref="D59:D61"/>
    <mergeCell ref="I59:I61"/>
    <mergeCell ref="L59:L61"/>
    <mergeCell ref="J49:J55"/>
    <mergeCell ref="A56:A61"/>
    <mergeCell ref="B56:B61"/>
    <mergeCell ref="C56:C58"/>
    <mergeCell ref="D56:D58"/>
    <mergeCell ref="F56:F58"/>
    <mergeCell ref="I56:I58"/>
    <mergeCell ref="J56:J61"/>
    <mergeCell ref="A46:M46"/>
    <mergeCell ref="A47:A48"/>
    <mergeCell ref="B47:B48"/>
    <mergeCell ref="C47:C48"/>
    <mergeCell ref="A49:A55"/>
    <mergeCell ref="B49:B55"/>
    <mergeCell ref="C49:C55"/>
    <mergeCell ref="D49:D55"/>
    <mergeCell ref="F49:F55"/>
    <mergeCell ref="I49:I55"/>
    <mergeCell ref="A36:A39"/>
    <mergeCell ref="B36:B39"/>
    <mergeCell ref="J36:J39"/>
    <mergeCell ref="M36:M39"/>
    <mergeCell ref="A40:A45"/>
    <mergeCell ref="B40:B45"/>
    <mergeCell ref="C40:C42"/>
    <mergeCell ref="D40:D42"/>
    <mergeCell ref="F40:F42"/>
    <mergeCell ref="I40:I42"/>
    <mergeCell ref="J40:J45"/>
    <mergeCell ref="L40:L42"/>
    <mergeCell ref="M40:M45"/>
    <mergeCell ref="C43:C45"/>
    <mergeCell ref="D43:D45"/>
    <mergeCell ref="F43:F45"/>
    <mergeCell ref="I43:I45"/>
    <mergeCell ref="L43:L45"/>
    <mergeCell ref="A30:A34"/>
    <mergeCell ref="B30:B34"/>
    <mergeCell ref="J30:J34"/>
    <mergeCell ref="M30:M34"/>
    <mergeCell ref="C32:C34"/>
    <mergeCell ref="D32:D34"/>
    <mergeCell ref="F32:F34"/>
    <mergeCell ref="I32:I34"/>
    <mergeCell ref="L32:L34"/>
    <mergeCell ref="A27:A29"/>
    <mergeCell ref="B27:B29"/>
    <mergeCell ref="C27:C29"/>
    <mergeCell ref="D27:D29"/>
    <mergeCell ref="F27:F29"/>
    <mergeCell ref="I27:I29"/>
    <mergeCell ref="J27:J29"/>
    <mergeCell ref="L27:L29"/>
    <mergeCell ref="M27:M29"/>
    <mergeCell ref="A23:A26"/>
    <mergeCell ref="B23:B26"/>
    <mergeCell ref="J23:J26"/>
    <mergeCell ref="M23:M26"/>
    <mergeCell ref="C24:C26"/>
    <mergeCell ref="D24:D26"/>
    <mergeCell ref="F24:F26"/>
    <mergeCell ref="I24:I26"/>
    <mergeCell ref="L24:L26"/>
    <mergeCell ref="A19:A22"/>
    <mergeCell ref="B19:B22"/>
    <mergeCell ref="C19:C21"/>
    <mergeCell ref="D19:D21"/>
    <mergeCell ref="F19:F21"/>
    <mergeCell ref="I19:I21"/>
    <mergeCell ref="J19:J22"/>
    <mergeCell ref="L19:L21"/>
    <mergeCell ref="M19:M22"/>
    <mergeCell ref="A7:A18"/>
    <mergeCell ref="B7:B18"/>
    <mergeCell ref="C7:C9"/>
    <mergeCell ref="D7:D9"/>
    <mergeCell ref="F7:F9"/>
    <mergeCell ref="I7:I9"/>
    <mergeCell ref="J7:J18"/>
    <mergeCell ref="L7:L9"/>
    <mergeCell ref="M7:M18"/>
    <mergeCell ref="C10:C12"/>
    <mergeCell ref="D10:D12"/>
    <mergeCell ref="F10:F12"/>
    <mergeCell ref="I10:I12"/>
    <mergeCell ref="L10:L12"/>
    <mergeCell ref="C13:C15"/>
    <mergeCell ref="D13:D15"/>
    <mergeCell ref="F13:F15"/>
    <mergeCell ref="I13:I15"/>
    <mergeCell ref="L13:L15"/>
    <mergeCell ref="C16:C18"/>
    <mergeCell ref="D16:D18"/>
    <mergeCell ref="F16:F18"/>
    <mergeCell ref="I16:I18"/>
    <mergeCell ref="L16:L18"/>
    <mergeCell ref="C1:D1"/>
    <mergeCell ref="H1:J1"/>
    <mergeCell ref="K1:M1"/>
    <mergeCell ref="A3:M3"/>
    <mergeCell ref="A4:A5"/>
    <mergeCell ref="B4:B5"/>
    <mergeCell ref="J4:J5"/>
    <mergeCell ref="M4:M5"/>
    <mergeCell ref="A6:M6"/>
  </mergeCells>
  <hyperlinks>
    <hyperlink ref="C4" location="_ftn1" display="_ftn1"/>
    <hyperlink ref="C31" location="_ftn2" display="_ftn2"/>
    <hyperlink ref="C100" location="_ftn3" display="_ftn3"/>
  </hyperlinks>
  <pageMargins left="0.2" right="0.2"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Phụ lục</vt:lpstr>
      <vt:lpstr>Vốn</vt:lpstr>
      <vt:lpstr>Chi tiết</vt:lpstr>
      <vt:lpstr>Sheet1</vt:lpstr>
      <vt:lpstr>'Phụ lục'!_ftnref1</vt:lpstr>
      <vt:lpstr>'Phụ lục'!_ftnref2</vt:lpstr>
      <vt:lpstr>'Phụ lục'!Print_Area</vt:lpstr>
      <vt:lpstr>'Phụ lục'!Print_Titles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2024-03-22T08:26:27Z</cp:lastPrinted>
  <dcterms:created xsi:type="dcterms:W3CDTF">2021-10-18T01:14:07Z</dcterms:created>
  <dcterms:modified xsi:type="dcterms:W3CDTF">2024-03-27T01:37:34Z</dcterms:modified>
</cp:coreProperties>
</file>