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 firstSheet="10" activeTab="14"/>
  </bookViews>
  <sheets>
    <sheet name="BIEU CAN DOI" sheetId="30" r:id="rId1"/>
    <sheet name="THU NS" sheetId="32" r:id="rId2"/>
    <sheet name="CHI NS" sheetId="3" r:id="rId3"/>
    <sheet name="THU NS. MLNS" sheetId="7" r:id="rId4"/>
    <sheet name="CHI NS. MLNS" sheetId="5" r:id="rId5"/>
    <sheet name="QUỸ NGOÀI NS ( B63)" sheetId="33" r:id="rId6"/>
    <sheet name="CHUYỂN NGUỒN" sheetId="23" r:id="rId7"/>
    <sheet name="TH. THDT" sheetId="28" r:id="rId8"/>
    <sheet name="THU-CHI TIỀN GỬI" sheetId="25" r:id="rId9"/>
    <sheet name="TM. CHI CHUYỂN NGUỒN" sheetId="29" r:id="rId10"/>
    <sheet name="T.. KẾT DƯ" sheetId="27" r:id="rId11"/>
    <sheet name="TM. THU-CHI KHÁC( B17)" sheetId="26" r:id="rId12"/>
    <sheet name="BSCMT ( B21)" sheetId="22" r:id="rId13"/>
    <sheet name="TM. CHI TĂNG GIẢM " sheetId="19" r:id="rId14"/>
    <sheet name="67" sheetId="20" r:id="rId15"/>
    <sheet name="TM. SD DỰ PHÒNG ( B68 )" sheetId="21" r:id="rId16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M10" authorId="0">
      <text>
        <r>
          <rPr>
            <b/>
            <sz val="9"/>
            <rFont val="Tahoma"/>
            <charset val="0"/>
          </rPr>
          <t>Admin:</t>
        </r>
        <r>
          <rPr>
            <sz val="9"/>
            <rFont val="Tahoma"/>
            <charset val="0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<sst xmlns="http://schemas.openxmlformats.org/spreadsheetml/2006/main" count="961" uniqueCount="648">
  <si>
    <t>Mẫu biểu số 7</t>
  </si>
  <si>
    <t>Đơn vị: đồng</t>
  </si>
  <si>
    <t>Nội dung thu</t>
  </si>
  <si>
    <t>Quyết toán</t>
  </si>
  <si>
    <t>Nội dung chi</t>
  </si>
  <si>
    <t>Tổng số thu</t>
  </si>
  <si>
    <t>Tổng số chi</t>
  </si>
  <si>
    <t>A Tổng số thu cân đối ngân sách</t>
  </si>
  <si>
    <t>A Tổng số chi cân đối ngân sách</t>
  </si>
  <si>
    <t>I- Các khoản thu xã hưởng 100%</t>
  </si>
  <si>
    <t>I- Chi đầu tư phát triển</t>
  </si>
  <si>
    <t>II- Các khoản thu phân chia theo tỷ lệ</t>
  </si>
  <si>
    <t>II- Chi thường xuyên</t>
  </si>
  <si>
    <t>III- Thu bổ sung</t>
  </si>
  <si>
    <t>III- Chi chuyển nguồn từ năm trước sang năm sau của ngân sách xã (nếu có)</t>
  </si>
  <si>
    <t xml:space="preserve"> - Bổ sung cân đối ngân sách</t>
  </si>
  <si>
    <t>IV- Chi nộp trả ngân sách cấp trên</t>
  </si>
  <si>
    <t xml:space="preserve"> - Bổ sung có mục tiêu</t>
  </si>
  <si>
    <t>IV- Thu kết dư ngân sách năm trước</t>
  </si>
  <si>
    <t>V- Thu hồi năm trước ( Nợp trả Covid-19 )</t>
  </si>
  <si>
    <t>VI- Thu chuyển nguồn từ năm trước sang của ngân sách xã (nếu có)</t>
  </si>
  <si>
    <t xml:space="preserve"> </t>
  </si>
  <si>
    <t>B- Thu để lại quản lý qua NS</t>
  </si>
  <si>
    <t>B- Chi bằng nguồn thu để lại QL qua NS</t>
  </si>
  <si>
    <t xml:space="preserve"> - Thu xây dựng kết cấu hạ tầng</t>
  </si>
  <si>
    <t xml:space="preserve"> - Chi xây dựng kết cấu hạ tầng</t>
  </si>
  <si>
    <t xml:space="preserve"> - Các khoản đóng góp khác</t>
  </si>
  <si>
    <t xml:space="preserve"> - Chi các khoản khác</t>
  </si>
  <si>
    <t xml:space="preserve"> - Thu chuyển nguồn</t>
  </si>
  <si>
    <t xml:space="preserve"> - Chi chuyển nguồn</t>
  </si>
  <si>
    <t xml:space="preserve"> - Thu kết dư NS năm trước</t>
  </si>
  <si>
    <t>- Kết dư ngân sách năm quyết toán = (thu - chi)</t>
  </si>
  <si>
    <t xml:space="preserve"> - Kết dư cân đối</t>
  </si>
  <si>
    <t xml:space="preserve"> - Kết dư từ nguồn thu để lại</t>
  </si>
  <si>
    <t xml:space="preserve">  Tỉnh: An Giang</t>
  </si>
  <si>
    <t>Mẫu biểu số 08</t>
  </si>
  <si>
    <t>Thị xã: Tân Châu</t>
  </si>
  <si>
    <t xml:space="preserve">  Xã: Tân Thạnh</t>
  </si>
  <si>
    <t>Nội dung</t>
  </si>
  <si>
    <t>Dự toán</t>
  </si>
  <si>
    <t>So sánh (%)</t>
  </si>
  <si>
    <t>Thu NSNN</t>
  </si>
  <si>
    <t>Thu NSX</t>
  </si>
  <si>
    <t>Thu  NSX</t>
  </si>
  <si>
    <t>5 = 3/1</t>
  </si>
  <si>
    <t>6 = 4/2</t>
  </si>
  <si>
    <t>Tổng thu</t>
  </si>
  <si>
    <t>Các khoản thu 100%</t>
  </si>
  <si>
    <t>Phí, lệ phí</t>
  </si>
  <si>
    <t>+ Lệ phí hành chính</t>
  </si>
  <si>
    <t>+ Phí vệ sinh + chợ + đò</t>
  </si>
  <si>
    <t>- Thu phạt, tịch thu khác theo quy định</t>
  </si>
  <si>
    <t>Thu khác ngân sách</t>
  </si>
  <si>
    <t>+ Phạt ATGT</t>
  </si>
  <si>
    <t>+ Phạt VPHC</t>
  </si>
  <si>
    <t>+ Thu hoạt động KD trái pháp luật</t>
  </si>
  <si>
    <t>+  Thu phạt VPHC khác tại xã ( phí vệ sinh, chợ, đò....)</t>
  </si>
  <si>
    <t>Các khoản thu phân chia theo tỷ lệ phần trăm (%)</t>
  </si>
  <si>
    <t>Các khoản thu phân chia</t>
  </si>
  <si>
    <t>- Thuế Môn bài</t>
  </si>
  <si>
    <t>- Thuế sử dụng đất phi nông nghiệp</t>
  </si>
  <si>
    <t>- Thuế sử dụng đất nông nghiệp thu từ hộ gia đình</t>
  </si>
  <si>
    <t>- Lệ phí môn bài thu từ cá nhân, hộ kinh doanh</t>
  </si>
  <si>
    <t>- Lệ phí trước bạ nhà, đất</t>
  </si>
  <si>
    <t>Thu chuyển nguồn</t>
  </si>
  <si>
    <t>Thu kết dư ngân sách năm trước</t>
  </si>
  <si>
    <t>Thu bổ sung từ ngân sách cấp trên</t>
  </si>
  <si>
    <t>- Bổ sung cân đối ngân sách</t>
  </si>
  <si>
    <t>- Bổ sung có mục tiêu</t>
  </si>
  <si>
    <t>Thu hồi năm trước</t>
  </si>
  <si>
    <t>- Thu hồi Covid - 19 năm trước</t>
  </si>
  <si>
    <t>Xã Tân Thạnh, ngày 28 tháng 02 năm 2023</t>
  </si>
  <si>
    <t>Bộ phận tài chính - kế toán xã</t>
  </si>
  <si>
    <t>CHỦ TỊCH</t>
  </si>
  <si>
    <t>Đoàn Linh Giang</t>
  </si>
  <si>
    <t>Dương Văn Cảnh</t>
  </si>
  <si>
    <t>Mẫu biểu số 09</t>
  </si>
  <si>
    <t>TỔNG HỢP QUYẾT TOÁN CHI NGÂN SÁCH XÃ NĂM 2022</t>
  </si>
  <si>
    <t>(Ban hành kèm theo Thông tư số 344/2016/TT-BTC ngày 30 tháng 12 năm 2016 của Bộ Tài chính)</t>
  </si>
  <si>
    <t>Dự toán năm 2022</t>
  </si>
  <si>
    <t>Quyết toán 2022</t>
  </si>
  <si>
    <t>Tổng số</t>
  </si>
  <si>
    <t>ĐTPT</t>
  </si>
  <si>
    <t>TX</t>
  </si>
  <si>
    <t>8=5/2</t>
  </si>
  <si>
    <t>9=6/3</t>
  </si>
  <si>
    <t>10=7/4</t>
  </si>
  <si>
    <t>1. Chi cho công tác dân quân tự vệ, trật tự an toàn xã hội</t>
  </si>
  <si>
    <t>- Chi dân quân tự vệ</t>
  </si>
  <si>
    <t>- Chi trật tự an toàn xã hội</t>
  </si>
  <si>
    <t>2. Chi giáo dục, đào tạo</t>
  </si>
  <si>
    <t>3. Chi ứng dụng, chuyển giao công nghệ</t>
  </si>
  <si>
    <t>4. Chi y tế</t>
  </si>
  <si>
    <t>5. Chi văn hóa, thông tin</t>
  </si>
  <si>
    <t>6. Chi phát thanh, truyền thanh</t>
  </si>
  <si>
    <t>7. Chi thể dục, thể thao</t>
  </si>
  <si>
    <t>8. Chi bảo vệ môi trường</t>
  </si>
  <si>
    <t xml:space="preserve">9. Chi các hoạt động kinh tế </t>
  </si>
  <si>
    <t>- Giao thông</t>
  </si>
  <si>
    <t>- Nông - lâm - thủy lợi - hải sản</t>
  </si>
  <si>
    <t>- Thị chính</t>
  </si>
  <si>
    <t>- Thương mại, du lịch</t>
  </si>
  <si>
    <t>- Các hoạt động kinh tế khác</t>
  </si>
  <si>
    <t>10. Chi quản lý Nhà nước, Đảng, đoàn thể</t>
  </si>
  <si>
    <t>Trong đó: Gồm có quỹ lương</t>
  </si>
  <si>
    <t>10.1. Quản lý Nhà nước</t>
  </si>
  <si>
    <t>10.2. Đảng Cộng sản Việt Nam</t>
  </si>
  <si>
    <t>10.3. Mặt trận Tổ quốc Việt Nam</t>
  </si>
  <si>
    <t>10.4. Đoàn Thanh niên Cộng sản HCM</t>
  </si>
  <si>
    <t>10.5. Hội Liên hiệp Phụ nữ</t>
  </si>
  <si>
    <t>10.6. Hội Nông dân</t>
  </si>
  <si>
    <t>10.7. Hội Cựu chiến binh</t>
  </si>
  <si>
    <t>10.8. Hội chữ Thập đỏ</t>
  </si>
  <si>
    <t>10.9. Hội người cao tuổi</t>
  </si>
  <si>
    <t>10.10. Hội Khuyến học</t>
  </si>
  <si>
    <t xml:space="preserve">10.11. Các hội </t>
  </si>
  <si>
    <t>11. Chi cho công tác xã hội</t>
  </si>
  <si>
    <t>- Trợ cấp hàng tháng cho cán bộ xã nghỉ việc theo chế độ quy định và trợ cấp khác</t>
  </si>
  <si>
    <t>- Trẻ mồ côi, người già không nơi nương tựa</t>
  </si>
  <si>
    <t>- Trợ cấp xã hội</t>
  </si>
  <si>
    <t>- Khác</t>
  </si>
  <si>
    <t>12. Chi khác</t>
  </si>
  <si>
    <t>13. Dự phòng</t>
  </si>
  <si>
    <t>14. Chi nợp trả ngân sách cấp trên</t>
  </si>
  <si>
    <t>15. Chi chuyển nguồn sang NS sang năm sau</t>
  </si>
  <si>
    <t xml:space="preserve">Bộ phận tài chính - kế toán xã </t>
  </si>
  <si>
    <t>Mẫu biểu số 10</t>
  </si>
  <si>
    <t>QUYẾT TOÁN THU NGÂN SÁCH XÃ THEO MỤC LỤC NSNN NĂM 2022</t>
  </si>
  <si>
    <t>Chương</t>
  </si>
  <si>
    <t>Mục</t>
  </si>
  <si>
    <t xml:space="preserve">Tiểu mục </t>
  </si>
  <si>
    <t>Diễn giải</t>
  </si>
  <si>
    <t>- Thu từ đất ở tại Nông thôn</t>
  </si>
  <si>
    <t>- Thu từ đất ở tại đô thị</t>
  </si>
  <si>
    <t>- Lệ phí trước bạ nhà đất</t>
  </si>
  <si>
    <t>- Lệ phí môn bài bậc 3</t>
  </si>
  <si>
    <t>- Lệ phí công chứng</t>
  </si>
  <si>
    <t>- Phạt VPHC vĩnh vực trật tự AN-QP</t>
  </si>
  <si>
    <t>- Phạt ATGT</t>
  </si>
  <si>
    <t>- Thu tịch thu khác</t>
  </si>
  <si>
    <t>- Thu phạt ATGT</t>
  </si>
  <si>
    <t>- Phạt VPHC vĩnh vực ANTT</t>
  </si>
  <si>
    <t>0900</t>
  </si>
  <si>
    <t>0914</t>
  </si>
  <si>
    <t>Kinh phí được giao tự chủ của đơn vị</t>
  </si>
  <si>
    <t>0913</t>
  </si>
  <si>
    <t>KP thực hiện chính sách cải cách tiền lương</t>
  </si>
  <si>
    <t>0917</t>
  </si>
  <si>
    <t>Tăng thu ngân sách</t>
  </si>
  <si>
    <t>- Thu bổ sung cân đối ngân sách</t>
  </si>
  <si>
    <t>- Thu bổ sung có mục tiêu</t>
  </si>
  <si>
    <t>- Thu kết dư ngân sách</t>
  </si>
  <si>
    <t>Thu hồi tiền covid-19 năm trước</t>
  </si>
  <si>
    <t>Tổng quyết toán thu ngân sách xã (bằng số):</t>
  </si>
  <si>
    <t>Tổng quyết toán thu ngân sách xã (bằng chữ): Tám tỷ tám trăm năm mươi sáu triệu ba trăm bốn mươi bốn ngàn tám trăm bốn mươi tám đồng.</t>
  </si>
  <si>
    <t>Tân Thạnh, ngày 28 tháng 02 năm 2023</t>
  </si>
  <si>
    <t>Chủ tịch</t>
  </si>
  <si>
    <t>Mẫu biểu số 11</t>
  </si>
  <si>
    <t>ĐVT: đồng</t>
  </si>
  <si>
    <t>C</t>
  </si>
  <si>
    <t>L</t>
  </si>
  <si>
    <t>K</t>
  </si>
  <si>
    <t>M</t>
  </si>
  <si>
    <t>TM</t>
  </si>
  <si>
    <t>Diển giải</t>
  </si>
  <si>
    <t>010</t>
  </si>
  <si>
    <t>Quốc phòng</t>
  </si>
  <si>
    <t>011</t>
  </si>
  <si>
    <t>Phúc lợi tập thế</t>
  </si>
  <si>
    <t>Chi khác</t>
  </si>
  <si>
    <t>Các khoản đóng góp</t>
  </si>
  <si>
    <t>Bảo hiểm y tế</t>
  </si>
  <si>
    <t>Chi cho cán bộ xã, thôn , bản đương chức</t>
  </si>
  <si>
    <t>Phụ cấp cán bộ không chuyên trách</t>
  </si>
  <si>
    <t>Các khoản thanh toán khác cho cá nhân</t>
  </si>
  <si>
    <t>Tiền ăn</t>
  </si>
  <si>
    <t>Khác</t>
  </si>
  <si>
    <t>Thanh toán dịch vụ công cộng</t>
  </si>
  <si>
    <t>Văn phòng phẩm</t>
  </si>
  <si>
    <t>Thông tin tuyên truyền liên lạc</t>
  </si>
  <si>
    <t>In băng rol tuyên truyền</t>
  </si>
  <si>
    <t>Chi phí khác</t>
  </si>
  <si>
    <t>Thuê phương tiện vận chuyển</t>
  </si>
  <si>
    <t>Sửa chửa, duy tu tài sản phục vụ công tác chuyên môn và các công trình cơ sở hạ tầng</t>
  </si>
  <si>
    <t>Các thiết bị công nghệ thông tin</t>
  </si>
  <si>
    <t>Chi phí nghiệp vụ chuyên môn từng ngành</t>
  </si>
  <si>
    <t>Chi mua hàng hóa, vật tư</t>
  </si>
  <si>
    <t xml:space="preserve">Chi khác </t>
  </si>
  <si>
    <t>Chi các khoản khác</t>
  </si>
  <si>
    <t>040</t>
  </si>
  <si>
    <t>An ninh và trật tự ATXH</t>
  </si>
  <si>
    <t>041</t>
  </si>
  <si>
    <t>An ninh trật tự và ATXH</t>
  </si>
  <si>
    <t>Bảo hiểm xã hội</t>
  </si>
  <si>
    <t>Mua sắm công cụ dụng cụ văn phòng</t>
  </si>
  <si>
    <t>Vật tư văn phòng khác</t>
  </si>
  <si>
    <t>Chi phí thuê mướn</t>
  </si>
  <si>
    <t>Chi phí thuê mướn khác</t>
  </si>
  <si>
    <t>Chi khách</t>
  </si>
  <si>
    <t>Chi hỗ trợ và giải quyết việc làm</t>
  </si>
  <si>
    <t>Trợ cấp thôi việc công an xã</t>
  </si>
  <si>
    <t>Văn hóa thông tin</t>
  </si>
  <si>
    <t>Văn hóa</t>
  </si>
  <si>
    <t>Vât tư văn phòng</t>
  </si>
  <si>
    <t>Vât tư văn phòng khác</t>
  </si>
  <si>
    <t>Phát thanh truyền hình thông tấn</t>
  </si>
  <si>
    <t>Phát thanh</t>
  </si>
  <si>
    <t>Thanh toán các khoản khác</t>
  </si>
  <si>
    <t>Trực đài phát thanh</t>
  </si>
  <si>
    <t>Các khoản thuê mướn khác</t>
  </si>
  <si>
    <t>Sữa máy phát thanh, máy tính</t>
  </si>
  <si>
    <t>Các tài sản và công trình hạ tầng cơ sở khác</t>
  </si>
  <si>
    <t>Thể dục thể thao</t>
  </si>
  <si>
    <t>Chi hác</t>
  </si>
  <si>
    <t>Vật tư văn phòng</t>
  </si>
  <si>
    <t>Thuê vận chuyển bàn ghế</t>
  </si>
  <si>
    <t>Photo tài liệu</t>
  </si>
  <si>
    <t>Khen thưởng</t>
  </si>
  <si>
    <t>Sự nghiệp môi trường</t>
  </si>
  <si>
    <t>Hoạt động của cơ quan QLNN</t>
  </si>
  <si>
    <t>Chi Quản lý Nhà nước</t>
  </si>
  <si>
    <t>Tiền lương</t>
  </si>
  <si>
    <t>Lương ngạch, bậc theo quỹ lương được duyệt</t>
  </si>
  <si>
    <t>Phụ cấp lương</t>
  </si>
  <si>
    <t>Phụ cấp chức vụ</t>
  </si>
  <si>
    <t>Phụ cấp công vụ</t>
  </si>
  <si>
    <t>Phúc lợi tập thể</t>
  </si>
  <si>
    <t>Các khoản khác</t>
  </si>
  <si>
    <t>bảo hiểm xã hội</t>
  </si>
  <si>
    <t>Kinh phí công đoàn</t>
  </si>
  <si>
    <t>chi cho cán bộ xã, thôn bản đương chức</t>
  </si>
  <si>
    <t>phụ cấp cán bộ không chuyên trách</t>
  </si>
  <si>
    <t>Thanh toán tiền điện</t>
  </si>
  <si>
    <t>Thanh toán tiền nước</t>
  </si>
  <si>
    <t>Cước phí điện thoại trong nước</t>
  </si>
  <si>
    <t>Thuê bao kênh truyền hình</t>
  </si>
  <si>
    <t>Sách báo</t>
  </si>
  <si>
    <t>Hội nghị</t>
  </si>
  <si>
    <t>Chi bù tiền ăn</t>
  </si>
  <si>
    <t>Công tác phí</t>
  </si>
  <si>
    <t>Tiền vé máy bay, tàu xe</t>
  </si>
  <si>
    <t>Khoán công tác phí</t>
  </si>
  <si>
    <t>Sửa chữa TX tài sản phục vụ chuyên môn</t>
  </si>
  <si>
    <t>Nhà xe ủy ban xã</t>
  </si>
  <si>
    <t>Thiết bị tin học</t>
  </si>
  <si>
    <t>Tài sản và công trình khác</t>
  </si>
  <si>
    <t>Mua sắm tài sản phục vụ công tác chuyên môn</t>
  </si>
  <si>
    <t>Thiết bị công nghệ thông tin</t>
  </si>
  <si>
    <t>Chi mua hàng hóa vật tư dùng cho chuyên môn</t>
  </si>
  <si>
    <t>Chi các sự kiện lớn</t>
  </si>
  <si>
    <t>Bầu cử trưởng ấp</t>
  </si>
  <si>
    <t>Hoạt động Đảng cộng sản Việt Nam</t>
  </si>
  <si>
    <t>Chi cho công tác Đảng, tổ chức Đảng</t>
  </si>
  <si>
    <t>Chi mua báo, tạp chí của Đảng</t>
  </si>
  <si>
    <t>Chi tổ chức Đại hội Đảng</t>
  </si>
  <si>
    <t xml:space="preserve">Chi thanh toán dịch vụ công cộng </t>
  </si>
  <si>
    <t>811 đến 820</t>
  </si>
  <si>
    <t>Chi hoạt động của các tổ chức xã hội</t>
  </si>
  <si>
    <t>BHXH</t>
  </si>
  <si>
    <t>BHYT</t>
  </si>
  <si>
    <t>KPCĐ</t>
  </si>
  <si>
    <t>Chi cho cán bộ xã, thôn bản đương chức</t>
  </si>
  <si>
    <t>Tuyên truyền, quản cáo</t>
  </si>
  <si>
    <t>In tài liệu Đại hội</t>
  </si>
  <si>
    <t>Chi phí khác</t>
  </si>
  <si>
    <t>Phụ cấp lưu trú</t>
  </si>
  <si>
    <t>824,825,826,989</t>
  </si>
  <si>
    <t>Hỗ trợ các tổ chức CTXH- nghề nghiệp</t>
  </si>
  <si>
    <t>Các khoản thanh toán khác cho cá nhân</t>
  </si>
  <si>
    <t>Thù lao hội đăc thù</t>
  </si>
  <si>
    <t>Hội nghị</t>
  </si>
  <si>
    <t>Chi bù tiền ăn</t>
  </si>
  <si>
    <t>Chính sách và hoạt động phục vụ BTXH</t>
  </si>
  <si>
    <t>Chi hỗ trợ người có công cách mạng</t>
  </si>
  <si>
    <t>Chi hỗ quà lễ tết, đám tang</t>
  </si>
  <si>
    <t>Chi dịch Covid-19</t>
  </si>
  <si>
    <t>Tài chính và khác</t>
  </si>
  <si>
    <t>Khác ngân sách</t>
  </si>
  <si>
    <t>Xăng diễn tập</t>
  </si>
  <si>
    <t>Thuê bao truyền hình trực tuyến</t>
  </si>
  <si>
    <t>Phòng trọ</t>
  </si>
  <si>
    <t>Thuê thiết bị các loại</t>
  </si>
  <si>
    <t>Chi thuê mướn khác</t>
  </si>
  <si>
    <t>Sửa chữa duy tu tài sản phục vụ CM</t>
  </si>
  <si>
    <t>Nhà cử</t>
  </si>
  <si>
    <t>Các thiết bị công nghệ thông tin</t>
  </si>
  <si>
    <t>Chi phí nghiệp vụ chuyên môn ngành</t>
  </si>
  <si>
    <t>Chi in mua hàng háo vật tư</t>
  </si>
  <si>
    <t>Trang phục Chuyên trách, công chức</t>
  </si>
  <si>
    <t xml:space="preserve">Chi vật tư, trang thiết bị phòng covid-19 </t>
  </si>
  <si>
    <t>0950</t>
  </si>
  <si>
    <t>0963</t>
  </si>
  <si>
    <t>Chuyển nguồn cải cách tiền lương</t>
  </si>
  <si>
    <t>0964</t>
  </si>
  <si>
    <t>Chuyển nguồn số dư dự toán</t>
  </si>
  <si>
    <t>0965</t>
  </si>
  <si>
    <t>Chuyển nguồn mục tiêu quốc gia NTM</t>
  </si>
  <si>
    <t>0967</t>
  </si>
  <si>
    <t>Chuyển nguồn tăng thu</t>
  </si>
  <si>
    <t>TỔNG CỘNG</t>
  </si>
  <si>
    <t>UBND XÃ TÂN THẠNH</t>
  </si>
  <si>
    <t>Biểu số 63/NĐ-31-CP</t>
  </si>
  <si>
    <t>BÁO CÁO QUYẾT TOÁN CÁC QUỸ TÀI CHÍNH NHÀ NƯỚC NGOÀI NGÂN SÁCH NĂM 2022</t>
  </si>
  <si>
    <t>(Dùng cho Quỹ tài chính nhà nước ngoài ngân sách, đơn vị dự toán cấp trên,</t>
  </si>
  <si>
    <t>đơn vị dự toán cấp I)</t>
  </si>
  <si>
    <t>STT</t>
  </si>
  <si>
    <t>TÊN QUỸ</t>
  </si>
  <si>
    <t>DƯ NGUỒN ĐẾN 31/12/2021 (năm trước) (1)</t>
  </si>
  <si>
    <t>KẾ HOẠCH NĂM 2022</t>
  </si>
  <si>
    <t>THỰC HIỆN NĂM 2022</t>
  </si>
  <si>
    <t>DƯ NGUỒN ĐẾN 31/12/2022</t>
  </si>
  <si>
    <t>TỔNG NGUỒN VỐN PHÁT SINH TRONG NĂM (2)</t>
  </si>
  <si>
    <t>TỔNG SỬ DỤNG NGUỒN VỐN TRONG NĂM (3)</t>
  </si>
  <si>
    <t>CHÊNH LỆCH NGUỒN TRONG NĂM</t>
  </si>
  <si>
    <t>TỔNG SỐ</t>
  </si>
  <si>
    <t>TRONG ĐÓ: HỖ TRỢ TỪ NSTW (nếu có)</t>
  </si>
  <si>
    <t>A</t>
  </si>
  <si>
    <t>B</t>
  </si>
  <si>
    <t>5=2-4</t>
  </si>
  <si>
    <t>9=6-8</t>
  </si>
  <si>
    <t>10=1+6-8</t>
  </si>
  <si>
    <t>- Quỹ Đền ơn đáp nghĩa</t>
  </si>
  <si>
    <t>- Quỹ vì Người nghèo</t>
  </si>
  <si>
    <t>- Quỹ Khuyến học</t>
  </si>
  <si>
    <t>- Thu nhân dân đóng góp</t>
  </si>
  <si>
    <t>Xã  Tân Thạnh, ngày  28  tháng 02 năm 2023</t>
  </si>
  <si>
    <t>NGƯỜI LẬP BIỂU</t>
  </si>
  <si>
    <t>ĐƠN VỊ (hoặc CHỦ ĐẦU TƯ): UBND XÃ TÂN THẠNH, MÃ ĐVSDNS: 1034388</t>
  </si>
  <si>
    <t>MÃ CHƯƠNG: 805</t>
  </si>
  <si>
    <t>Biểu số 2</t>
  </si>
  <si>
    <t>MÃ KBNN GIAO DỊCH: 0769</t>
  </si>
  <si>
    <t>TÌNH HÌNH THỰC HIỆN DỰ TOÁN CỦA CÁC NHIỆM VỤ ĐƯỢC CHUYỂN NGUỒN SANG NĂM SAU CỦA NĂM 2022 CHUYỂN SANG NĂM 2023</t>
  </si>
  <si>
    <t>Đơn vị tính : Đồng</t>
  </si>
  <si>
    <t>Đơn vị</t>
  </si>
  <si>
    <t>Tính chất nguồn kinh phí (1)</t>
  </si>
  <si>
    <t>Loại,
Khoản</t>
  </si>
  <si>
    <t>Dự toán năm được chi</t>
  </si>
  <si>
    <t>Dự toán đã sử dụng đến 31/01 năm sau</t>
  </si>
  <si>
    <t>Dự toán bị hủy</t>
  </si>
  <si>
    <t>Số dư tại thời điểm 31/01 chuyển sang năm sau</t>
  </si>
  <si>
    <t>Dự toán năm trước chuyển sang (2)</t>
  </si>
  <si>
    <t>Dự toán giao đầu năm</t>
  </si>
  <si>
    <t>Dự toán điều chỉnh (3)</t>
  </si>
  <si>
    <t>Số dư dự toán</t>
  </si>
  <si>
    <t>Số dư tạm ứng</t>
  </si>
  <si>
    <t>5=6+7+8</t>
  </si>
  <si>
    <t>11=5-9</t>
  </si>
  <si>
    <t>CHI THƯỜNG XUYÊN (4)</t>
  </si>
  <si>
    <t>a)</t>
  </si>
  <si>
    <t>Kinh phí giao tự chủ</t>
  </si>
  <si>
    <t>b)</t>
  </si>
  <si>
    <t>Kinh phí được bổ sung sau ngày 30 tháng 09 năm 2022</t>
  </si>
  <si>
    <t>Kinh phí chương trình MTQG và chương trình mục tiêu (chi tiết từng chương trình)</t>
  </si>
  <si>
    <t>CHI ĐẦU TƯ PHÁT TRIỂN</t>
  </si>
  <si>
    <t>Dự án A</t>
  </si>
  <si>
    <t>…….</t>
  </si>
  <si>
    <t>Kế Toán Trưởng</t>
  </si>
  <si>
    <t>Xã  Tân Thạnh, ngày 28 tháng 02 năm 2023</t>
  </si>
  <si>
    <t>UBND xã Tân Thạnh, mã số:1034388</t>
  </si>
  <si>
    <t>Biểu số 6</t>
  </si>
  <si>
    <t>Mã chương: 805</t>
  </si>
  <si>
    <t>Mã KBNN giao dịch: 0769</t>
  </si>
  <si>
    <t>TỔNG HỢP TÌNH HÌNH THỰC HIỆN DỰ TOÁN NĂM 2022</t>
  </si>
  <si>
    <t>Mã nguồn 
kinh phí</t>
  </si>
  <si>
    <t>Loại, khoản</t>
  </si>
  <si>
    <t>Dự toán năm 
được chi (kể cả số năm trước mang sang và số điều chỉnh trong năm)</t>
  </si>
  <si>
    <t>Số dư đến ngày 31/01 năm sau</t>
  </si>
  <si>
    <t>Tổng DT 
còn lại</t>
  </si>
  <si>
    <t>Ghi chú</t>
  </si>
  <si>
    <t>Số được 
chuyển nguồn</t>
  </si>
  <si>
    <t>Chi đầu tư phát triển</t>
  </si>
  <si>
    <t>II</t>
  </si>
  <si>
    <t>UBND xã Tân Thạnh</t>
  </si>
  <si>
    <t>Kinh phí giao không tự chủ</t>
  </si>
  <si>
    <t>Hoạt động thông tin văn hóa</t>
  </si>
  <si>
    <t>160-161</t>
  </si>
  <si>
    <t>Hoạt động phát thanh</t>
  </si>
  <si>
    <t>190-191</t>
  </si>
  <si>
    <t>Hoạt động thể thao</t>
  </si>
  <si>
    <t>220-221</t>
  </si>
  <si>
    <t>340-278</t>
  </si>
  <si>
    <t>Hoạt động xã hội khác</t>
  </si>
  <si>
    <t>340-398</t>
  </si>
  <si>
    <t>Hoạt động tài chính khác</t>
  </si>
  <si>
    <t>860-428</t>
  </si>
  <si>
    <t>Hoạt động quốc phòng</t>
  </si>
  <si>
    <t>010-011</t>
  </si>
  <si>
    <t>Hoạt động trật tự ANXH</t>
  </si>
  <si>
    <t>040-041</t>
  </si>
  <si>
    <t>Hoạt động của Đảng CSVN</t>
  </si>
  <si>
    <t>340-351</t>
  </si>
  <si>
    <t>Hoạt động của tổ chức CTXH</t>
  </si>
  <si>
    <t>340-361</t>
  </si>
  <si>
    <t>Hoạt động quản lý hành chính NN</t>
  </si>
  <si>
    <t>340-341</t>
  </si>
  <si>
    <t>Hoạt động của tổ chức xã hội</t>
  </si>
  <si>
    <t>340-362</t>
  </si>
  <si>
    <t>Nguồn cải cách tiền lương</t>
  </si>
  <si>
    <t>Làm nhà xe, mua sắm máy tính</t>
  </si>
  <si>
    <t>805-341</t>
  </si>
  <si>
    <t>Kinh phí Đại hội chi bộ, đào tạo CBCC</t>
  </si>
  <si>
    <t>819-351</t>
  </si>
  <si>
    <t>Kinh phí NTM</t>
  </si>
  <si>
    <t>989-338</t>
  </si>
  <si>
    <t>Qũy VNN 6 tháng cuối năm</t>
  </si>
  <si>
    <t>820-361</t>
  </si>
  <si>
    <t>Kinh phí diễn tập</t>
  </si>
  <si>
    <t xml:space="preserve">Xã Tân Thạnh, ngày  28 tháng 02 năm 2023 </t>
  </si>
  <si>
    <t>Tài chính - Kế toán xã</t>
  </si>
  <si>
    <t>Biểu số 12</t>
  </si>
  <si>
    <t>CHI TIẾT THU - CHI CÁC TÀI KHOẢN TIỀN GỬI NĂM 2022</t>
  </si>
  <si>
    <t>Stt</t>
  </si>
  <si>
    <t>Ngày</t>
  </si>
  <si>
    <t>Thu</t>
  </si>
  <si>
    <t>Chi</t>
  </si>
  <si>
    <t>Nộp NSNN</t>
  </si>
  <si>
    <t>Tài khoản: 3723.0.1034388</t>
  </si>
  <si>
    <t>Tồn đầu kỳ (01/01/2022)</t>
  </si>
  <si>
    <t>Tăng trong kỳ</t>
  </si>
  <si>
    <t>Tháng 01/2022</t>
  </si>
  <si>
    <t>Kinh phí phụ cấp tiền ăn phòng chống dịch Covid-19</t>
  </si>
  <si>
    <t>Chi Kinh phí phụ cấp tiền ăn phòng chống dịch Covid-20</t>
  </si>
  <si>
    <t>Tháng 02/2022</t>
  </si>
  <si>
    <t>Kinh phí tuyên truyền nông thôn mới</t>
  </si>
  <si>
    <t>Chi kinh phí tuyên truyền nông thôn mới</t>
  </si>
  <si>
    <t>Tháng 04/2022</t>
  </si>
  <si>
    <t>Chuyển tiền bảo lãnh hợp đồng cải tạo vỉa hè</t>
  </si>
  <si>
    <t>Tháng 11/2022</t>
  </si>
  <si>
    <t xml:space="preserve">Tăng tiền lãi </t>
  </si>
  <si>
    <t>Tháng 12/2022</t>
  </si>
  <si>
    <t>Kinh phí hỗ trợ dông lóc tháng 3,4/2022</t>
  </si>
  <si>
    <t>Chi hỗ trợ dông lóc tháng 3,4/2022</t>
  </si>
  <si>
    <t>Tồn cuối kỳ ( 31/12/2022 )</t>
  </si>
  <si>
    <t>Tài khoản: 3761.0.3023584.91046</t>
  </si>
  <si>
    <t>Công ty CP Quốc tế TE MBA Hỗ trợ quỹ vì người nghèo</t>
  </si>
  <si>
    <t>Chi Hỗ trợ quỹ vì người nghèo</t>
  </si>
  <si>
    <t>Nợp tiền quỹ VNN</t>
  </si>
  <si>
    <t>Tháng 03/2022</t>
  </si>
  <si>
    <t>Rút tiền hỗ trợ hộ nghèo, cận nghèo đột xuất</t>
  </si>
  <si>
    <t>Tháng 10/2022</t>
  </si>
  <si>
    <t>Tồn cuối kỳ (31/12/2022)</t>
  </si>
  <si>
    <t>Thủ trưởng đơn vị</t>
  </si>
  <si>
    <t>Biểu số 13</t>
  </si>
  <si>
    <t>THUYẾT MINH THU, CHI CHUYỂN NGUỒN NĂM 2022</t>
  </si>
  <si>
    <t>Số tiền</t>
  </si>
  <si>
    <t xml:space="preserve">Cấp xã </t>
  </si>
  <si>
    <t>I</t>
  </si>
  <si>
    <t>Thu chuyển nguồn năm 2022 chuyển sang năm 2023</t>
  </si>
  <si>
    <t>a</t>
  </si>
  <si>
    <t>Chi đầu tư</t>
  </si>
  <si>
    <t>Các khoản tạm ứng trong dự toán chưa thanh toán</t>
  </si>
  <si>
    <t>Nguồn chưa sử dụng</t>
  </si>
  <si>
    <t>b</t>
  </si>
  <si>
    <t>Chi thường xuyên</t>
  </si>
  <si>
    <t>Kinh phí tự chủ theo NĐ 43, 130 ( 0950-0964 )</t>
  </si>
  <si>
    <t>Nguồn tăng thu năm 2021 ( 0950-0967)</t>
  </si>
  <si>
    <t>Nguồn tăng thu CCTL năm 2021 sang năm 2022( 0950-0963 )</t>
  </si>
  <si>
    <t>Mua sắm sửa chữa</t>
  </si>
  <si>
    <t>Chi chuyển nguồn năm 2022 sang năm 2023</t>
  </si>
  <si>
    <t>Chi từ nguồn giao tự chủ</t>
  </si>
  <si>
    <t>Chi từ nguồn NTM</t>
  </si>
  <si>
    <t>III</t>
  </si>
  <si>
    <t>Chi từ nguồn thu QL qua ngân sách</t>
  </si>
  <si>
    <t xml:space="preserve">        Tài Chính - Kế toán xả</t>
  </si>
  <si>
    <r>
      <rPr>
        <sz val="11"/>
        <color theme="1"/>
        <rFont val="Times New Roman"/>
        <charset val="134"/>
      </rPr>
      <t xml:space="preserve">     </t>
    </r>
    <r>
      <rPr>
        <b/>
        <sz val="12"/>
        <color theme="1"/>
        <rFont val="Times New Roman"/>
        <charset val="134"/>
      </rPr>
      <t xml:space="preserve">         Đoàn Linh Giang</t>
    </r>
  </si>
  <si>
    <t>Biểu số 15</t>
  </si>
  <si>
    <t>THUYẾT MINH KẾT DƯ NGÂN SÁCH NĂM 2022</t>
  </si>
  <si>
    <t>TT</t>
  </si>
  <si>
    <t xml:space="preserve">Cấp huyện </t>
  </si>
  <si>
    <t>Kết dư năm 2022 chuyển sang năm 2023</t>
  </si>
  <si>
    <t>Số thực kết dư (tiền không còn nhiệm vụ chi)</t>
  </si>
  <si>
    <t>Số còn phải thực hiện một số nhiệm vụ</t>
  </si>
  <si>
    <t xml:space="preserve"> - Chi đầu tư</t>
  </si>
  <si>
    <t>Cấp xã</t>
  </si>
  <si>
    <t>Trong đó</t>
  </si>
  <si>
    <t xml:space="preserve"> Kết dư cân đối</t>
  </si>
  <si>
    <t>Kết dư bằng nguồn thu QL qua NS</t>
  </si>
  <si>
    <t xml:space="preserve">         Tài chính - Kế toán xã</t>
  </si>
  <si>
    <t xml:space="preserve">   ỦY BAN NHÂN DÂN</t>
  </si>
  <si>
    <t>Biểu số 17</t>
  </si>
  <si>
    <t xml:space="preserve">     XÃ TÂN THẠNH</t>
  </si>
  <si>
    <t>BÁO CÁO THUYẾT MINH THU KHÁC, CHI KHÁC NGÂN SÁCH NĂM 2022</t>
  </si>
  <si>
    <t>Tên đơn vị</t>
  </si>
  <si>
    <t>Đơn vị thực hiện</t>
  </si>
  <si>
    <t>Chia ra</t>
  </si>
  <si>
    <t>Cấp huyện</t>
  </si>
  <si>
    <t>Thu khác</t>
  </si>
  <si>
    <t>Chương 805 - 4300</t>
  </si>
  <si>
    <t>Thu tịch thu tiền hiện vật do đương sự bán số đề ( TM 4349 )</t>
  </si>
  <si>
    <t>Chương 805 - 4250</t>
  </si>
  <si>
    <t>Thu phạt VPHC trong lĩnh vực trật tự ( TM 4263 )</t>
  </si>
  <si>
    <t>Thu phạt VPHC trong lĩnh vực giao thông ( TM 4252 )</t>
  </si>
  <si>
    <t>Chương 809 - 4250</t>
  </si>
  <si>
    <t>Chi khác ( 860-400-428 )</t>
  </si>
  <si>
    <t>Nước uống hội họp ( Mục 6250; Tiểu mục 6299 )</t>
  </si>
  <si>
    <t>Văn phòng phẩm( Mục 6550; Tiểu mục 6551 )</t>
  </si>
  <si>
    <t>Vật tư văn phòng( Mục 6550; Tiểu mục 6599 )</t>
  </si>
  <si>
    <t>Thuê bao truyền hình trực tuyến( Mục 6600; Tiểu mục 6605 )</t>
  </si>
  <si>
    <t>In băng rol tuyên truyền( Mục 6600; Tiểu mục 6606 )</t>
  </si>
  <si>
    <t>Chi phần mềm Misa, quản lý Bảo trợ( Mục 6600; Tiểu mục 6649 )</t>
  </si>
  <si>
    <t>Công tác phí ( Mục 6700; Tiểu mục 6701 )</t>
  </si>
  <si>
    <t>Phụ cấp Công tác phí ( Mục 6700; Tiểu mục 6702 )</t>
  </si>
  <si>
    <t>Phòng trọ ( Mục 6700; Tiểu mục 6703 )</t>
  </si>
  <si>
    <t>Thuê bao truyền hình trực tuyến( Mục 6750; Tiểu mục 6754 )</t>
  </si>
  <si>
    <t>Sữa chữa thiết bị tin học( Mục 6900; Tiểu mục 6912 )</t>
  </si>
  <si>
    <t>Mua sắm bàn, ghế công an, quân sự, ủy ban( Tiểu mục 6552 )</t>
  </si>
  <si>
    <t>Photo tài liệu, mặt bàn vải( Mục 7000; Tiểu mục 7001 )</t>
  </si>
  <si>
    <t>Trang thiết bị phòng chống Covid-19( Mục 7750;Tiểu mục 7753)</t>
  </si>
  <si>
    <t>Xăng diễn tập ( Mục 6500; Tiểu mục 6503 )</t>
  </si>
  <si>
    <t>Tiền ăn, vật tư diễn tập ( Mục 7750; Tiểu mục 7799 )</t>
  </si>
  <si>
    <t>Thay, hàn cửa sắt ủy ban ( Mục 6900; Tiểu mục 6907 )</t>
  </si>
  <si>
    <t>Cắt cỏ, chặt mé cây khu hành chính, các ấp ( Tiểu mục 6799 )</t>
  </si>
  <si>
    <t>Khen thưởng hội thi GĐVH ( Mục 6600; Tiểu mục 6699 )</t>
  </si>
  <si>
    <t>Xây dựng văn bản ( Mục 6400; Tiểu mục 6449 )</t>
  </si>
  <si>
    <t>Trang phục 01 cửa ( Mục 7000; Tiểu mục 7004 )</t>
  </si>
  <si>
    <t>Khen thưởng đột xuất và cuối năm ( Mục 7750; Tiểu mục 7764 )</t>
  </si>
  <si>
    <t>Hỗ trợ ngày 08/03 ( Mục 7750; Tiểu mục 7799 )</t>
  </si>
  <si>
    <t>Hỗ trợ ngày quốc tế hạnh phúc ( Mục 7750; Tiểu mục 7799 )</t>
  </si>
  <si>
    <t>Hỗ trợ ngày quốc tế thiếu nhi ( Mục 7750; Tiểu mục 7799 )</t>
  </si>
  <si>
    <t>Hỗ trợ Tân binh tuyên thệ ( Mục 7750; Tiểu mục 7799 )</t>
  </si>
  <si>
    <t>Hỗ trợ diệt lăng quăng ( Mục 7750; Tiểu mục 7799 )</t>
  </si>
  <si>
    <t>Hỗ trợ ngày GĐVN ( Mục 7750; Tiểu mục 7799 )</t>
  </si>
  <si>
    <t>Hỗ trợ quà trung thu trẻ em ( Mục 7750; Tiểu mục 7799 )</t>
  </si>
  <si>
    <t>Hỗ trợ ngày 20/10 ( Mục 7750; Tiểu mục 7799 )</t>
  </si>
  <si>
    <t>Đội dân phòng ấp, CA, QS tuần tra ( Mục 7750; Tiểu mục 7799 )</t>
  </si>
  <si>
    <t>Hỗ trợ nước uống họp dân ( Mục 7750; Tiểu mục 7799 )</t>
  </si>
  <si>
    <t>Hỗ trợ quà công đoàn viên ( Mục 7750; Tiểu mục 7799 )</t>
  </si>
  <si>
    <t>Hỗ trợ quà chúc tết các đơn vị  ( Mục 7750; Tiểu mục 7799 )</t>
  </si>
  <si>
    <t xml:space="preserve">      Tài chính - Kế toán xã</t>
  </si>
  <si>
    <t>Biểu số 21</t>
  </si>
  <si>
    <t>THUYẾT MINH QUYẾT TOÁN CHI TỪ NGUỒN NGÂN SÁCH THỊ XÃ BỔ SUNG CÓ MỤC TIÊU NĂM 2022</t>
  </si>
  <si>
    <t>Số dư năm trước mang sang</t>
  </si>
  <si>
    <t>Tỉnh bổ sung trong năm</t>
  </si>
  <si>
    <t>Số tiền đã phân bổ cho đơn vị</t>
  </si>
  <si>
    <t>Tổng số kinh phí đơn vị được sử dung</t>
  </si>
  <si>
    <t>Số đơn vị đã thực chi quyết toán</t>
  </si>
  <si>
    <t>Số tồn cuối năm</t>
  </si>
  <si>
    <t>Tại đơn vị</t>
  </si>
  <si>
    <t>Tại ngân sách</t>
  </si>
  <si>
    <t>Từ nguồn tỉnh bổ sung</t>
  </si>
  <si>
    <t>Từ ngân sách thị xã</t>
  </si>
  <si>
    <t>Được chuyển nguồn</t>
  </si>
  <si>
    <t xml:space="preserve">Bị hủy </t>
  </si>
  <si>
    <t>1=2+3</t>
  </si>
  <si>
    <t>5=6+7</t>
  </si>
  <si>
    <t>8=2+5</t>
  </si>
  <si>
    <t>9=10+11</t>
  </si>
  <si>
    <t>13=3+4-6</t>
  </si>
  <si>
    <t>14=8-9-15</t>
  </si>
  <si>
    <t>Tổng cộng</t>
  </si>
  <si>
    <t>Cải tạo, sữa chữa trụ sở UBND</t>
  </si>
  <si>
    <t>KP. Đưa quân tại Quốc Quốc</t>
  </si>
  <si>
    <t>Trẻ em F1, F0 đợt 1</t>
  </si>
  <si>
    <t>Trẻ em F1, F0 đợt 2</t>
  </si>
  <si>
    <t>Người lớn F1 F0 đợt 1</t>
  </si>
  <si>
    <t>Người lớn F1 F0 đợt 2</t>
  </si>
  <si>
    <t>Người cao tuổi F1, F0</t>
  </si>
  <si>
    <t>Người lớn F1 F0 đợt 3</t>
  </si>
  <si>
    <t>ĐH. Hội Cựu Chiến Binh</t>
  </si>
  <si>
    <t>ĐH. Đoàn Thanh Niên</t>
  </si>
  <si>
    <t>ĐH. Tuyên dương ND. SXKDG</t>
  </si>
  <si>
    <t>Trẻ em F1, F0 đợt 3</t>
  </si>
  <si>
    <t>ĐH. thể dục thể thao</t>
  </si>
  <si>
    <t>Trợ cấp thôi việc công an</t>
  </si>
  <si>
    <t>5% Quỹ VNN 06 tháng đầu năm</t>
  </si>
  <si>
    <t>Đề án 02</t>
  </si>
  <si>
    <t>Kinh phí môi trường</t>
  </si>
  <si>
    <t>Ngày 01/10 người cao tuổi</t>
  </si>
  <si>
    <t>Đào tạo, bồi dưỡng CB, CC</t>
  </si>
  <si>
    <t>Sinh hoạt hè</t>
  </si>
  <si>
    <t>Thù lao cộng tác viên KC</t>
  </si>
  <si>
    <t>ĐH. Hội bảo trợ NTT</t>
  </si>
  <si>
    <t>KP bầu cử trưởng ấp</t>
  </si>
  <si>
    <t>KP diễn tập chiến đấu phòng thủ</t>
  </si>
  <si>
    <t>Sữa chữa nhà xe UBND xã</t>
  </si>
  <si>
    <t>ĐH. chi bộ trực thuộc</t>
  </si>
  <si>
    <t>KP. Mua sắm máy tính, máy in</t>
  </si>
  <si>
    <t>KP bầu cử trưởng ấp đợt 2</t>
  </si>
  <si>
    <t>KP. Đào tạo, bồi dưỡng CB,CC</t>
  </si>
  <si>
    <t>5%Quỹ VNN 06 tháng cuối năm</t>
  </si>
  <si>
    <t>Chương trình NTM</t>
  </si>
  <si>
    <t>ỦY BAN NHÂN DÂN</t>
  </si>
  <si>
    <t>XÃ TÂN THẠNH</t>
  </si>
  <si>
    <t>Mẫu biểu số 66</t>
  </si>
  <si>
    <t>THUYẾT MINH TĂNG, GIẢM CHI QUẢN LÝ HÀNH CHÍNH, ĐẢNG, ĐOÀN THỂ NĂM 2020</t>
  </si>
  <si>
    <t>(Dùng cho cơ quan tài chính cấp dưới báo cáo cơ quan tài chính cấp trên trực tiếp)</t>
  </si>
  <si>
    <t>Đơn vị: đồng đồng</t>
  </si>
  <si>
    <t>NS cấp tỉnh</t>
  </si>
  <si>
    <t>NS cấp huyện</t>
  </si>
  <si>
    <t>NS xã</t>
  </si>
  <si>
    <t>1=2+3+4</t>
  </si>
  <si>
    <t>Dự toán chi quản lý hành chính, Đảng, Đoàn thể</t>
  </si>
  <si>
    <t>Số quyết toán chi tăng, giảm so với dự toán</t>
  </si>
  <si>
    <t>Tăng giảm so dự toán</t>
  </si>
  <si>
    <t xml:space="preserve">Do chính sách thay đổi </t>
  </si>
  <si>
    <t>- Phụ cấp đặc biệt</t>
  </si>
  <si>
    <t>- Phụ cấp khu vực</t>
  </si>
  <si>
    <r>
      <rPr>
        <sz val="10"/>
        <color indexed="8"/>
        <rFont val="Times New Roman"/>
        <charset val="134"/>
      </rPr>
      <t xml:space="preserve">Kinh phí </t>
    </r>
    <r>
      <rPr>
        <sz val="10"/>
        <rFont val="Times New Roman"/>
        <charset val="134"/>
      </rPr>
      <t xml:space="preserve">chi thực hiện Nghị định số 38/2019/NĐ-CP </t>
    </r>
  </si>
  <si>
    <t>Nhiệm vụ chi đột xuất được bổ sung</t>
  </si>
  <si>
    <t xml:space="preserve">KP. Đại hội chi bộ trực thuộc </t>
  </si>
  <si>
    <t>KP. sũa chữa, lăn B trụ sở UBND xã</t>
  </si>
  <si>
    <t>KP. xây dựng hàng rào bảo vệ đất công</t>
  </si>
  <si>
    <t>KP. Đại hội Đảng bộ xã</t>
  </si>
  <si>
    <t>KP. sinh hoạt hè</t>
  </si>
  <si>
    <t>Giảm chi KP. chi quản lý nhà nước</t>
  </si>
  <si>
    <t>Tăng, giảm biên chế so với dự toán</t>
  </si>
  <si>
    <t>4</t>
  </si>
  <si>
    <t xml:space="preserve">Mua sắm tài sản </t>
  </si>
  <si>
    <t>Trong đó: - Số ô tô</t>
  </si>
  <si>
    <r>
      <rPr>
        <i/>
        <sz val="12"/>
        <color indexed="8"/>
        <rFont val="Times New Roman"/>
        <charset val="134"/>
      </rPr>
      <t xml:space="preserve">               - Số kinh phí</t>
    </r>
    <r>
      <rPr>
        <sz val="12"/>
        <color indexed="8"/>
        <rFont val="Times New Roman"/>
        <charset val="134"/>
      </rPr>
      <t xml:space="preserve"> </t>
    </r>
  </si>
  <si>
    <t>Sửa chữa trụ sở làm việc</t>
  </si>
  <si>
    <t>Ghi chú: Trường hợp (giảm) thì ghi số âm (có dấu trừ ở trước)</t>
  </si>
  <si>
    <t>Mẫu biểu số 67</t>
  </si>
  <si>
    <t>Đơn vị:  đồng</t>
  </si>
  <si>
    <t>Tổng nguồn</t>
  </si>
  <si>
    <t>Nguồn trong nước</t>
  </si>
  <si>
    <t>Trung ương bổ sung</t>
  </si>
  <si>
    <t>Các tổ chức, cá nhân trong nước ủng hộ</t>
  </si>
  <si>
    <t>Nguồn của NSĐP</t>
  </si>
  <si>
    <t>Tr.đó: - Từ nguồn dự phòng</t>
  </si>
  <si>
    <t>- Từ quỹ dự trữ tài chính</t>
  </si>
  <si>
    <t>Các nguồn khác ( Qũy Phòng chống thiên tai )</t>
  </si>
  <si>
    <t>Nguồn viện trợ nước ngoài</t>
  </si>
  <si>
    <t>Tổng kinh phí sử dụng đã được quyết toán chi NSĐP</t>
  </si>
  <si>
    <t>Chi đầu tư XDCB</t>
  </si>
  <si>
    <t>Chi sự nghiệp kinh tế</t>
  </si>
  <si>
    <t>Chi giáo dục</t>
  </si>
  <si>
    <t>Chi y tế</t>
  </si>
  <si>
    <t>Chi đảm bảo xã hội</t>
  </si>
  <si>
    <t>Các khoản khác ( Chi hộ giông lốc từ 50% - 70% )</t>
  </si>
  <si>
    <t>Mẫu biểu số 68</t>
  </si>
  <si>
    <t>THUYẾT MINH TÌNH HÌNH SỬ DỤNG</t>
  </si>
  <si>
    <t>NGUỒN DỰ PHÒNG, TĂNG THU VÀ THƯỞNG VƯỢT DỰ TOÁN THU NGÂN SÁCH NĂM 2022</t>
  </si>
  <si>
    <t>Dự phòng</t>
  </si>
  <si>
    <t>Tăng thu</t>
  </si>
  <si>
    <t>Thưởng vượt dự toán thu</t>
  </si>
  <si>
    <t>Kinh phí từ nguồn dự phòng</t>
  </si>
  <si>
    <t xml:space="preserve">Sử dụng nguồn dự phòng chi phòng chống dịch Covid-19 </t>
  </si>
  <si>
    <t>QĐ 143/QĐ-UBND ngày 15/04/2022</t>
  </si>
  <si>
    <t>Sử dụng nguồn dự phòng chi diệt lăng quăng và hỗ trợ quỹ hỗ trợ nông dân</t>
  </si>
  <si>
    <t xml:space="preserve"> QĐ 358/QĐ-UBND ngày 06/10/2022 </t>
  </si>
  <si>
    <t>Sử dụng nguồn dự phòng chi diễn tập phòng thủ</t>
  </si>
  <si>
    <t xml:space="preserve"> QĐ 368/QĐ-UBND ngày 18/10/2022 </t>
  </si>
  <si>
    <t>Kinh phí từ nguồn tăng thu</t>
  </si>
  <si>
    <t>Chi láng B tông 1 cửa và lăng B nhà văn hóa</t>
  </si>
  <si>
    <t xml:space="preserve"> QĐ 369/QĐ-UBND ngày 18/10/2022 </t>
  </si>
  <si>
    <t>Chi láng B tông văn phòng 6 ấp</t>
  </si>
  <si>
    <t xml:space="preserve"> QĐ 427/QĐ-UBND ngày 04/11/2022 </t>
  </si>
</sst>
</file>

<file path=xl/styles.xml><?xml version="1.0" encoding="utf-8"?>
<styleSheet xmlns="http://schemas.openxmlformats.org/spreadsheetml/2006/main">
  <numFmts count="38">
    <numFmt numFmtId="176" formatCode="#,##0.00\ &quot;F&quot;;[Red]\-#,##0.00\ &quot;F&quot;"/>
    <numFmt numFmtId="177" formatCode="_-&quot;$&quot;* #,##0_-;\-&quot;$&quot;* #,##0_-;_-&quot;$&quot;* &quot;-&quot;_-;_-@_-"/>
    <numFmt numFmtId="178" formatCode="_(* #,##0.00_);_(* \(#,##0.00\);_(* &quot;-&quot;??_);_(@_)"/>
    <numFmt numFmtId="41" formatCode="_-* #,##0_-;\-* #,##0_-;_-* &quot;-&quot;_-;_-@_-"/>
    <numFmt numFmtId="179" formatCode="&quot;$&quot;###,0&quot;.&quot;00_);[Red]\(&quot;$&quot;###,0&quot;.&quot;00\)"/>
    <numFmt numFmtId="180" formatCode="_-* #,##0\ _₫_-;\-* #,##0\ _₫_-;_-* &quot;-&quot;\ _₫_-;_-@_-"/>
    <numFmt numFmtId="181" formatCode="_(* #,##0_);_(* \(#,##0\);_(* &quot;-&quot;_);_(@_)"/>
    <numFmt numFmtId="182" formatCode="_-&quot;Rp&quot;* #,##0.00_-;\-&quot;Rp&quot;* #,##0.00_-;_-&quot;Rp&quot;* &quot;-&quot;??_-;_-@_-"/>
    <numFmt numFmtId="183" formatCode="_-&quot;Rp&quot;* #,##0_-;\-&quot;Rp&quot;* #,##0_-;_-&quot;Rp&quot;* &quot;-&quot;??_-;_-@_-"/>
    <numFmt numFmtId="184" formatCode="_(* #.##0_);_(* \(#.##0\);_(* &quot;-&quot;??_);_(@_)"/>
    <numFmt numFmtId="185" formatCode="&quot;￥&quot;#,##0;&quot;￥&quot;\-#,##0"/>
    <numFmt numFmtId="186" formatCode="0.000"/>
    <numFmt numFmtId="187" formatCode="_-* #,##0\ &quot;F&quot;_-;\-* #,##0\ &quot;F&quot;_-;_-* &quot;-&quot;\ &quot;F&quot;_-;_-@_-"/>
    <numFmt numFmtId="188" formatCode="_ * #,##0_ ;_ * \-#,##0_ ;_ * &quot;-&quot;_ ;_ @_ "/>
    <numFmt numFmtId="189" formatCode="&quot;\&quot;#,##0.00;[Red]&quot;\&quot;&quot;\&quot;&quot;\&quot;&quot;\&quot;&quot;\&quot;&quot;\&quot;\-#,##0.00"/>
    <numFmt numFmtId="190" formatCode="&quot;\&quot;#,##0;[Red]&quot;\&quot;&quot;\&quot;\-#,##0"/>
    <numFmt numFmtId="191" formatCode="#.##0"/>
    <numFmt numFmtId="192" formatCode="_ * #,##0.00_ ;_ * \-#,##0.00_ ;_ * &quot;-&quot;??_ ;_ @_ "/>
    <numFmt numFmtId="193" formatCode="#,##0.00\ &quot;F&quot;;\-#,##0.00\ &quot;F&quot;"/>
    <numFmt numFmtId="194" formatCode="_(* #,##0.000000_);_(* \(#,##0.000000\);_(* &quot;-&quot;??_);_(@_)"/>
    <numFmt numFmtId="195" formatCode="#,##0\ &quot;F&quot;;[Red]\-#,##0\ &quot;F&quot;"/>
    <numFmt numFmtId="196" formatCode="_-* #,##0.00_-;\-* #,##0.00_-;_-* &quot;-&quot;??_-;_-@_-"/>
    <numFmt numFmtId="197" formatCode="_-&quot;$&quot;* #,##0.00_-;\-&quot;$&quot;* #,##0.00_-;_-&quot;$&quot;* &quot;-&quot;??_-;_-@_-"/>
    <numFmt numFmtId="198" formatCode="_(* #,##0_);_(* \(#,##0\);_(* &quot;-&quot;??_);_(@_)"/>
    <numFmt numFmtId="199" formatCode="00.000"/>
    <numFmt numFmtId="200" formatCode="#,##0\ &quot;₫&quot;;[Red]\-#,##0\ &quot;₫&quot;"/>
    <numFmt numFmtId="201" formatCode="#,##0&quot;$&quot;_);[Red]\(#,##0&quot;$&quot;\)"/>
    <numFmt numFmtId="202" formatCode="_(* #,##0.000_);_(* \(#,##0.000\);_(* &quot;-&quot;??_);_(@_)"/>
    <numFmt numFmtId="203" formatCode="0.000%"/>
    <numFmt numFmtId="204" formatCode="mmm\-yy"/>
    <numFmt numFmtId="205" formatCode="_-* #,##0.00\ _V_N_D_-;\-* #,##0.00\ _V_N_D_-;_-* &quot;-&quot;??\ _V_N_D_-;_-@_-"/>
    <numFmt numFmtId="206" formatCode="#,##0\ &quot;$&quot;_);[Red]\(#,##0\ &quot;$&quot;\)"/>
    <numFmt numFmtId="207" formatCode="_-* #,##0.00\ _₫_-;\-* #,##0.00\ _₫_-;_-* &quot;-&quot;??\ _₫_-;_-@_-"/>
    <numFmt numFmtId="208" formatCode="&quot;$&quot;#,##0\ ;\(&quot;$&quot;#,##0\)"/>
    <numFmt numFmtId="209" formatCode="_(* #,##0.0000_);_(* \(#,##0.0000\);_(* &quot;-&quot;??_);_(@_)"/>
    <numFmt numFmtId="210" formatCode="_-* #,##0\ _₫_-;\-* #,##0\ _₫_-;_-* &quot;-&quot;??\ _₫_-;_-@_-"/>
    <numFmt numFmtId="211" formatCode="#,##0_);\(#,##0\)"/>
    <numFmt numFmtId="212" formatCode="#,##0;[Red]#,##0"/>
  </numFmts>
  <fonts count="226">
    <font>
      <sz val="11"/>
      <color theme="1"/>
      <name val="Calibri"/>
      <charset val="134"/>
      <scheme val="minor"/>
    </font>
    <font>
      <b/>
      <sz val="12"/>
      <color indexed="8"/>
      <name val="Times New Roman"/>
      <charset val="134"/>
    </font>
    <font>
      <i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Times New Roman"/>
      <charset val="0"/>
    </font>
    <font>
      <b/>
      <sz val="11"/>
      <color indexed="8"/>
      <name val="Times New Roman"/>
      <charset val="134"/>
    </font>
    <font>
      <b/>
      <i/>
      <sz val="12"/>
      <color indexed="8"/>
      <name val="Times New Roman"/>
      <charset val="134"/>
    </font>
    <font>
      <sz val="8"/>
      <color indexed="8"/>
      <name val="Times New Roman"/>
      <charset val="134"/>
    </font>
    <font>
      <b/>
      <sz val="13"/>
      <color indexed="63"/>
      <name val="Times New Roman"/>
      <charset val="134"/>
    </font>
    <font>
      <b/>
      <sz val="13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indexed="63"/>
      <name val="Times New Roman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b/>
      <sz val="12"/>
      <color indexed="63"/>
      <name val="Times New Roman"/>
      <charset val="134"/>
    </font>
    <font>
      <sz val="12"/>
      <color indexed="63"/>
      <name val="Times New Roman"/>
      <charset val="134"/>
    </font>
    <font>
      <sz val="13"/>
      <color indexed="63"/>
      <name val="Times New Roman"/>
      <charset val="134"/>
    </font>
    <font>
      <sz val="8"/>
      <name val="Arial"/>
      <charset val="134"/>
    </font>
    <font>
      <b/>
      <sz val="12"/>
      <name val="Times New Roman"/>
      <charset val="163"/>
    </font>
    <font>
      <sz val="12"/>
      <name val="Times New Roman"/>
      <charset val="163"/>
    </font>
    <font>
      <b/>
      <sz val="8"/>
      <name val="Times New Roman"/>
      <charset val="163"/>
    </font>
    <font>
      <sz val="8"/>
      <name val="Times New Roman"/>
      <charset val="163"/>
    </font>
    <font>
      <b/>
      <sz val="8"/>
      <color indexed="8"/>
      <name val="Times New Roman"/>
      <charset val="134"/>
    </font>
    <font>
      <b/>
      <sz val="8.5"/>
      <color indexed="8"/>
      <name val="Times New Roman"/>
      <charset val="134"/>
    </font>
    <font>
      <sz val="8.5"/>
      <color indexed="8"/>
      <name val="Times New Roman"/>
      <charset val="134"/>
    </font>
    <font>
      <sz val="8.5"/>
      <name val="Times New Roman"/>
      <charset val="134"/>
    </font>
    <font>
      <sz val="10"/>
      <name val="Arial"/>
      <charset val="134"/>
    </font>
    <font>
      <i/>
      <sz val="12"/>
      <color indexed="63"/>
      <name val="Times New Roman"/>
      <charset val="134"/>
    </font>
    <font>
      <sz val="11"/>
      <color indexed="63"/>
      <name val="Times New Roman"/>
      <charset val="134"/>
    </font>
    <font>
      <sz val="10.5"/>
      <name val="Times New Roman"/>
      <charset val="134"/>
    </font>
    <font>
      <sz val="11"/>
      <name val="Times New Roman"/>
      <charset val="163"/>
    </font>
    <font>
      <b/>
      <sz val="12"/>
      <name val="Times New Roman"/>
      <charset val="134"/>
    </font>
    <font>
      <i/>
      <sz val="12"/>
      <name val="Times New Roman"/>
      <charset val="134"/>
    </font>
    <font>
      <sz val="7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1"/>
      <color indexed="63"/>
      <name val="Calibri"/>
      <charset val="134"/>
    </font>
    <font>
      <sz val="11"/>
      <color indexed="63"/>
      <name val="Calibri"/>
      <charset val="134"/>
    </font>
    <font>
      <b/>
      <sz val="10"/>
      <color indexed="8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b/>
      <sz val="14"/>
      <name val="Times New Roman"/>
      <charset val="134"/>
    </font>
    <font>
      <i/>
      <sz val="13"/>
      <name val="Times New Roman"/>
      <charset val="163"/>
    </font>
    <font>
      <b/>
      <sz val="14"/>
      <name val="Times New Roman"/>
      <charset val="163"/>
    </font>
    <font>
      <sz val="14"/>
      <name val="Times New Roman"/>
      <charset val="134"/>
    </font>
    <font>
      <b/>
      <sz val="16"/>
      <name val="Times New Roman"/>
      <charset val="134"/>
    </font>
    <font>
      <b/>
      <i/>
      <sz val="12"/>
      <name val="Times New Roman"/>
      <charset val="134"/>
    </font>
    <font>
      <b/>
      <sz val="9"/>
      <name val="Times New Roman"/>
      <charset val="134"/>
    </font>
    <font>
      <sz val="14"/>
      <color indexed="8"/>
      <name val="Times New Roman"/>
      <charset val="134"/>
    </font>
    <font>
      <b/>
      <sz val="14"/>
      <color indexed="8"/>
      <name val="Times New Roman"/>
      <charset val="134"/>
    </font>
    <font>
      <sz val="15"/>
      <name val="Times New Roman"/>
      <charset val="134"/>
    </font>
    <font>
      <b/>
      <sz val="15"/>
      <name val="Times New Roman"/>
      <charset val="134"/>
    </font>
    <font>
      <b/>
      <sz val="11"/>
      <color indexed="63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5"/>
      <color indexed="63"/>
      <name val="Times New Roman"/>
      <charset val="134"/>
    </font>
    <font>
      <b/>
      <sz val="15"/>
      <color indexed="63"/>
      <name val="Times New Roman"/>
      <charset val="134"/>
    </font>
    <font>
      <b/>
      <sz val="15"/>
      <color theme="1"/>
      <name val="Times New Roman"/>
      <charset val="134"/>
    </font>
    <font>
      <b/>
      <i/>
      <sz val="11"/>
      <color theme="1"/>
      <name val="Times New Roman"/>
      <charset val="134"/>
    </font>
    <font>
      <b/>
      <sz val="9"/>
      <color indexed="8"/>
      <name val="Times New Roman"/>
      <charset val="134"/>
    </font>
    <font>
      <sz val="10"/>
      <color rgb="FF002060"/>
      <name val="Times New Roman"/>
      <charset val="134"/>
    </font>
    <font>
      <sz val="9"/>
      <color indexed="8"/>
      <name val="Times New Roman"/>
      <charset val="134"/>
    </font>
    <font>
      <b/>
      <sz val="11"/>
      <name val="Times New Roman"/>
      <charset val="163"/>
    </font>
    <font>
      <sz val="8"/>
      <color indexed="63"/>
      <name val="Times New Roman"/>
      <charset val="134"/>
    </font>
    <font>
      <i/>
      <sz val="12"/>
      <name val="Times New Roman"/>
      <charset val="163"/>
    </font>
    <font>
      <sz val="12"/>
      <name val="Times New Roman"/>
      <charset val="0"/>
    </font>
    <font>
      <b/>
      <sz val="10"/>
      <name val="Times New Roman"/>
      <charset val="0"/>
    </font>
    <font>
      <sz val="10"/>
      <name val="Times New Roman"/>
      <charset val="0"/>
    </font>
    <font>
      <b/>
      <sz val="9"/>
      <name val="Times New Roman"/>
      <charset val="0"/>
    </font>
    <font>
      <sz val="9"/>
      <name val="Times New Roman"/>
      <charset val="0"/>
    </font>
    <font>
      <sz val="11"/>
      <color indexed="10"/>
      <name val="Times New Roman"/>
      <charset val="134"/>
    </font>
    <font>
      <b/>
      <sz val="12"/>
      <name val="Times New Roman"/>
      <charset val="0"/>
    </font>
    <font>
      <b/>
      <sz val="11"/>
      <name val="Times New Roman"/>
      <charset val="0"/>
    </font>
    <font>
      <b/>
      <sz val="12"/>
      <name val="Cambria"/>
      <charset val="0"/>
      <scheme val="major"/>
    </font>
    <font>
      <b/>
      <sz val="10"/>
      <name val="Cambria"/>
      <charset val="0"/>
      <scheme val="major"/>
    </font>
    <font>
      <sz val="12"/>
      <name val="Cambria"/>
      <charset val="0"/>
      <scheme val="major"/>
    </font>
    <font>
      <b/>
      <sz val="9"/>
      <name val="Cambria"/>
      <charset val="0"/>
      <scheme val="major"/>
    </font>
    <font>
      <sz val="9"/>
      <name val="Cambria"/>
      <charset val="0"/>
      <scheme val="major"/>
    </font>
    <font>
      <sz val="9"/>
      <color rgb="FFFF0000"/>
      <name val="Cambria"/>
      <charset val="0"/>
      <scheme val="major"/>
    </font>
    <font>
      <sz val="9"/>
      <color theme="1"/>
      <name val="Cambria"/>
      <charset val="0"/>
      <scheme val="major"/>
    </font>
    <font>
      <b/>
      <i/>
      <sz val="12"/>
      <name val="Times New Roman"/>
      <charset val="0"/>
    </font>
    <font>
      <sz val="9"/>
      <color rgb="FFC00000"/>
      <name val="Cambria"/>
      <charset val="0"/>
      <scheme val="major"/>
    </font>
    <font>
      <b/>
      <sz val="14"/>
      <color theme="1"/>
      <name val="Times New Roman"/>
      <charset val="134"/>
    </font>
    <font>
      <b/>
      <sz val="14"/>
      <color indexed="63"/>
      <name val="Times New Roman"/>
      <charset val="134"/>
    </font>
    <font>
      <i/>
      <sz val="14"/>
      <color indexed="63"/>
      <name val="Times New Roman"/>
      <charset val="134"/>
    </font>
    <font>
      <b/>
      <sz val="8"/>
      <color indexed="63"/>
      <name val="Times New Roman"/>
      <charset val="134"/>
    </font>
    <font>
      <sz val="9"/>
      <color indexed="63"/>
      <name val="Times New Roman"/>
      <charset val="134"/>
    </font>
    <font>
      <b/>
      <i/>
      <sz val="12"/>
      <color indexed="63"/>
      <name val="Times New Roman"/>
      <charset val="134"/>
    </font>
    <font>
      <i/>
      <sz val="13"/>
      <color indexed="63"/>
      <name val="Times New Roman"/>
      <charset val="134"/>
    </font>
    <font>
      <b/>
      <sz val="10"/>
      <color indexed="14"/>
      <name val="Times New Roman"/>
      <charset val="134"/>
    </font>
    <font>
      <b/>
      <sz val="10"/>
      <color indexed="16"/>
      <name val="Times New Roman"/>
      <charset val="134"/>
    </font>
    <font>
      <sz val="10"/>
      <color indexed="10"/>
      <name val="Times New Roman"/>
      <charset val="134"/>
    </font>
    <font>
      <sz val="10"/>
      <color rgb="FFFF0000"/>
      <name val="Times New Roman"/>
      <charset val="134"/>
    </font>
    <font>
      <sz val="10"/>
      <color theme="1"/>
      <name val="Times New Roman"/>
      <charset val="134"/>
    </font>
    <font>
      <b/>
      <sz val="9"/>
      <color indexed="16"/>
      <name val="Times New Roman"/>
      <charset val="134"/>
    </font>
    <font>
      <sz val="9"/>
      <color indexed="10"/>
      <name val="Times New Roman"/>
      <charset val="134"/>
    </font>
    <font>
      <i/>
      <sz val="9"/>
      <name val="Times New Roman"/>
      <charset val="134"/>
    </font>
    <font>
      <i/>
      <sz val="9"/>
      <color indexed="8"/>
      <name val="Times New Roman"/>
      <charset val="134"/>
    </font>
    <font>
      <i/>
      <sz val="9"/>
      <color indexed="10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i/>
      <sz val="9"/>
      <color rgb="FFFF0000"/>
      <name val="Times New Roman"/>
      <charset val="134"/>
    </font>
    <font>
      <sz val="9"/>
      <color rgb="FFFF0000"/>
      <name val="Times New Roman"/>
      <charset val="134"/>
    </font>
    <font>
      <i/>
      <sz val="9"/>
      <color theme="1"/>
      <name val="Times New Roman"/>
      <charset val="134"/>
    </font>
    <font>
      <b/>
      <sz val="9"/>
      <color indexed="14"/>
      <name val="Times New Roman"/>
      <charset val="134"/>
    </font>
    <font>
      <b/>
      <i/>
      <sz val="11"/>
      <color indexed="63"/>
      <name val="Times New Roman"/>
      <charset val="134"/>
    </font>
    <font>
      <b/>
      <sz val="12"/>
      <color indexed="14"/>
      <name val="Times New Roman"/>
      <charset val="134"/>
    </font>
    <font>
      <b/>
      <sz val="12"/>
      <color indexed="10"/>
      <name val="Times New Roman"/>
      <charset val="134"/>
    </font>
    <font>
      <sz val="12"/>
      <color indexed="14"/>
      <name val="Times New Roman"/>
      <charset val="134"/>
    </font>
    <font>
      <sz val="12"/>
      <color indexed="10"/>
      <name val="Times New Roman"/>
      <charset val="134"/>
    </font>
    <font>
      <b/>
      <sz val="12"/>
      <color indexed="16"/>
      <name val="Times New Roman"/>
      <charset val="134"/>
    </font>
    <font>
      <i/>
      <sz val="12"/>
      <color indexed="10"/>
      <name val="Times New Roman"/>
      <charset val="134"/>
    </font>
    <font>
      <sz val="12"/>
      <color rgb="FFFF0000"/>
      <name val="Times New Roman"/>
      <charset val="134"/>
    </font>
    <font>
      <sz val="12"/>
      <color indexed="16"/>
      <name val="Times New Roman"/>
      <charset val="134"/>
    </font>
    <font>
      <i/>
      <sz val="12"/>
      <color rgb="FFFF0000"/>
      <name val="Times New Roman"/>
      <charset val="134"/>
    </font>
    <font>
      <i/>
      <sz val="12"/>
      <color theme="1"/>
      <name val="Times New Roman"/>
      <charset val="134"/>
    </font>
    <font>
      <b/>
      <sz val="12"/>
      <color rgb="FFFF0000"/>
      <name val="Times New Roman"/>
      <charset val="134"/>
    </font>
    <font>
      <b/>
      <i/>
      <sz val="12"/>
      <color rgb="FFFF0000"/>
      <name val="Times New Roman"/>
      <charset val="134"/>
    </font>
    <font>
      <b/>
      <i/>
      <sz val="12"/>
      <color theme="1"/>
      <name val="Times New Roman"/>
      <charset val="134"/>
    </font>
    <font>
      <b/>
      <i/>
      <sz val="12"/>
      <color indexed="10"/>
      <name val="Times New Roman"/>
      <charset val="134"/>
    </font>
    <font>
      <sz val="11"/>
      <color indexed="63"/>
      <name val="Cambria"/>
      <charset val="134"/>
    </font>
    <font>
      <b/>
      <sz val="10"/>
      <color indexed="63"/>
      <name val="Times New Roman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204"/>
    </font>
    <font>
      <b/>
      <sz val="11.25"/>
      <color indexed="8"/>
      <name val="Times New Roman"/>
      <charset val="134"/>
    </font>
    <font>
      <b/>
      <sz val="9.75"/>
      <color indexed="8"/>
      <name val="Arial Narrow"/>
      <charset val="134"/>
    </font>
    <font>
      <sz val="9.75"/>
      <color indexed="8"/>
      <name val="Arial Narrow"/>
      <charset val="134"/>
    </font>
    <font>
      <sz val="9.75"/>
      <color indexed="8"/>
      <name val="Times New Roman"/>
      <charset val="134"/>
    </font>
    <font>
      <sz val="11"/>
      <color theme="1"/>
      <name val="times new roman"/>
      <charset val="163"/>
    </font>
    <font>
      <i/>
      <sz val="10"/>
      <color indexed="8"/>
      <name val="Times New Roman"/>
      <charset val="134"/>
    </font>
    <font>
      <i/>
      <sz val="13"/>
      <color indexed="8"/>
      <name val="Times New Roman"/>
      <charset val="134"/>
    </font>
    <font>
      <sz val="12"/>
      <name val="¹UAAA¼"/>
      <charset val="129"/>
    </font>
    <font>
      <sz val="13"/>
      <name val=".VnTime"/>
      <charset val="134"/>
    </font>
    <font>
      <sz val="11"/>
      <color indexed="9"/>
      <name val="Calibri"/>
      <charset val="163"/>
    </font>
    <font>
      <sz val="14"/>
      <name val="??"/>
      <charset val="129"/>
    </font>
    <font>
      <sz val="12"/>
      <name val=".VnTime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u/>
      <sz val="14"/>
      <color indexed="8"/>
      <name val=".VnBook-AntiquaH"/>
      <charset val="134"/>
    </font>
    <font>
      <sz val="8"/>
      <name val="VNI-Helve-Condense"/>
      <charset val="134"/>
    </font>
    <font>
      <sz val="11"/>
      <color indexed="8"/>
      <name val="Calibri"/>
      <charset val="163"/>
    </font>
    <font>
      <b/>
      <sz val="11"/>
      <color rgb="FFFA7D00"/>
      <name val="Calibri"/>
      <charset val="0"/>
      <scheme val="minor"/>
    </font>
    <font>
      <sz val="11"/>
      <name val="돋움"/>
      <charset val="134"/>
    </font>
    <font>
      <sz val="11"/>
      <color rgb="FF006100"/>
      <name val="Calibri"/>
      <charset val="0"/>
      <scheme val="minor"/>
    </font>
    <font>
      <sz val="10"/>
      <name val="VNI-Times"/>
      <charset val="134"/>
    </font>
    <font>
      <b/>
      <sz val="18"/>
      <color indexed="56"/>
      <name val="Cambria"/>
      <charset val="163"/>
    </font>
    <font>
      <b/>
      <sz val="11"/>
      <color indexed="56"/>
      <name val="Calibri"/>
      <charset val="163"/>
    </font>
    <font>
      <sz val="10"/>
      <name val=".VnTim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indexed="56"/>
      <name val="Calibri"/>
      <charset val="134"/>
    </font>
    <font>
      <sz val="11"/>
      <color indexed="20"/>
      <name val="Calibri"/>
      <charset val="163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indexed="60"/>
      <name val="Calibri"/>
      <charset val="163"/>
    </font>
    <font>
      <sz val="11"/>
      <color indexed="9"/>
      <name val="Calibri"/>
      <charset val="134"/>
    </font>
    <font>
      <sz val="13"/>
      <name val="Times New Roman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indexed="8"/>
      <name val="Calibri"/>
      <charset val="134"/>
    </font>
    <font>
      <sz val="11"/>
      <color rgb="FF3F3F76"/>
      <name val="Calibri"/>
      <charset val="0"/>
      <scheme val="minor"/>
    </font>
    <font>
      <b/>
      <sz val="11"/>
      <color indexed="52"/>
      <name val="Calibri"/>
      <charset val="134"/>
    </font>
    <font>
      <sz val="11"/>
      <color rgb="FF9C0006"/>
      <name val="Calibri"/>
      <charset val="0"/>
      <scheme val="minor"/>
    </font>
    <font>
      <sz val="14"/>
      <name val="뼻뮝"/>
      <charset val="134"/>
    </font>
    <font>
      <sz val="11"/>
      <color rgb="FFFA7D00"/>
      <name val="Calibri"/>
      <charset val="0"/>
      <scheme val="minor"/>
    </font>
    <font>
      <b/>
      <sz val="18"/>
      <color indexed="56"/>
      <name val="Cambria"/>
      <charset val="134"/>
    </font>
    <font>
      <sz val="11"/>
      <color indexed="52"/>
      <name val="Calibri"/>
      <charset val="134"/>
    </font>
    <font>
      <sz val="11"/>
      <color rgb="FF9C6500"/>
      <name val="Calibri"/>
      <charset val="0"/>
      <scheme val="minor"/>
    </font>
    <font>
      <sz val="12"/>
      <name val="|??¢¥¢¬¨Ï"/>
      <charset val="129"/>
    </font>
    <font>
      <sz val="10"/>
      <name val="???"/>
      <charset val="129"/>
    </font>
    <font>
      <sz val="12"/>
      <color indexed="8"/>
      <name val="¹ÙÅÁÃ¼"/>
      <charset val="129"/>
    </font>
    <font>
      <sz val="12"/>
      <name val="¹ÙÅÁÃ¼"/>
      <charset val="129"/>
    </font>
    <font>
      <i/>
      <sz val="12"/>
      <color indexed="8"/>
      <name val=".VnBook-AntiquaH"/>
      <charset val="134"/>
    </font>
    <font>
      <sz val="12"/>
      <name val="Arial"/>
      <charset val="134"/>
    </font>
    <font>
      <b/>
      <sz val="12"/>
      <color indexed="8"/>
      <name val=".VnBook-Antiqua"/>
      <charset val="134"/>
    </font>
    <font>
      <i/>
      <sz val="12"/>
      <color indexed="8"/>
      <name val=".VnBook-Antiqua"/>
      <charset val="134"/>
    </font>
    <font>
      <sz val="12"/>
      <name val="바탕체"/>
      <charset val="129"/>
    </font>
    <font>
      <b/>
      <sz val="12"/>
      <name val="Helv"/>
      <charset val="134"/>
    </font>
    <font>
      <b/>
      <sz val="10"/>
      <name val="Helv"/>
      <charset val="134"/>
    </font>
    <font>
      <sz val="11"/>
      <name val="µ¸¿ò"/>
      <charset val="129"/>
    </font>
    <font>
      <vertAlign val="superscript"/>
      <sz val="12"/>
      <name val="Times New Roman"/>
      <charset val="163"/>
    </font>
    <font>
      <sz val="11"/>
      <name val="UVnTime"/>
      <charset val="134"/>
    </font>
    <font>
      <b/>
      <sz val="11"/>
      <color indexed="63"/>
      <name val="Calibri"/>
      <charset val="163"/>
    </font>
    <font>
      <b/>
      <sz val="11"/>
      <name val="Helv"/>
      <charset val="134"/>
    </font>
    <font>
      <sz val="12"/>
      <name val="VNI-Times"/>
      <charset val="134"/>
    </font>
    <font>
      <i/>
      <sz val="11"/>
      <color indexed="23"/>
      <name val="Calibri"/>
      <charset val="163"/>
    </font>
    <font>
      <b/>
      <sz val="12"/>
      <name val="Arial"/>
      <charset val="134"/>
    </font>
    <font>
      <sz val="9"/>
      <name val="Arial"/>
      <charset val="134"/>
    </font>
    <font>
      <sz val="12"/>
      <name val="Courier"/>
      <charset val="134"/>
    </font>
    <font>
      <sz val="11"/>
      <color indexed="20"/>
      <name val="Calibri"/>
      <charset val="134"/>
    </font>
    <font>
      <sz val="11"/>
      <color indexed="32"/>
      <name val="VNI-Times"/>
      <charset val="134"/>
    </font>
    <font>
      <sz val="11"/>
      <color indexed="60"/>
      <name val="Calibri"/>
      <charset val="134"/>
    </font>
    <font>
      <b/>
      <sz val="11"/>
      <color indexed="52"/>
      <name val="Calibri"/>
      <charset val="163"/>
    </font>
    <font>
      <b/>
      <sz val="11"/>
      <color indexed="9"/>
      <name val="Calibri"/>
      <charset val="134"/>
    </font>
    <font>
      <b/>
      <sz val="11"/>
      <color indexed="9"/>
      <name val="Calibri"/>
      <charset val="163"/>
    </font>
    <font>
      <sz val="11"/>
      <name val="VNI-Times"/>
      <charset val="134"/>
    </font>
    <font>
      <sz val="10"/>
      <name val="Arial"/>
      <charset val="163"/>
    </font>
    <font>
      <sz val="14"/>
      <name val=".VnTime"/>
      <charset val="134"/>
    </font>
    <font>
      <b/>
      <i/>
      <sz val="14"/>
      <color indexed="12"/>
      <name val="Times New Roman"/>
      <charset val="134"/>
    </font>
    <font>
      <sz val="11"/>
      <color indexed="62"/>
      <name val="Calibri"/>
      <charset val="163"/>
    </font>
    <font>
      <sz val="10"/>
      <name val="MS Sans Serif"/>
      <charset val="134"/>
    </font>
    <font>
      <sz val="11"/>
      <color indexed="17"/>
      <name val="Calibri"/>
      <charset val="134"/>
    </font>
    <font>
      <sz val="11"/>
      <color indexed="17"/>
      <name val="Calibri"/>
      <charset val="163"/>
    </font>
    <font>
      <sz val="11"/>
      <color indexed="10"/>
      <name val="Calibri"/>
      <charset val="134"/>
    </font>
    <font>
      <sz val="11"/>
      <color indexed="52"/>
      <name val="Calibri"/>
      <charset val="163"/>
    </font>
    <font>
      <sz val="10"/>
      <name val=" "/>
      <charset val="136"/>
    </font>
    <font>
      <i/>
      <sz val="11"/>
      <color indexed="23"/>
      <name val="Calibri"/>
      <charset val="134"/>
    </font>
    <font>
      <vertAlign val="superscript"/>
      <sz val="12"/>
      <name val="Times New Roman"/>
      <charset val="134"/>
    </font>
    <font>
      <b/>
      <sz val="18"/>
      <name val="Arial"/>
      <charset val="134"/>
    </font>
    <font>
      <sz val="11"/>
      <color indexed="62"/>
      <name val="Calibri"/>
      <charset val="134"/>
    </font>
    <font>
      <sz val="10"/>
      <name val="굴림체"/>
      <charset val="134"/>
    </font>
    <font>
      <sz val="11"/>
      <color indexed="8"/>
      <name val="Helvetica Neue"/>
      <charset val="134"/>
    </font>
    <font>
      <sz val="11"/>
      <color indexed="10"/>
      <name val="Calibri"/>
      <charset val="163"/>
    </font>
    <font>
      <sz val="12"/>
      <name val="바탕체"/>
      <charset val="134"/>
    </font>
    <font>
      <sz val="12"/>
      <name val="뼻뮝"/>
      <charset val="134"/>
    </font>
    <font>
      <sz val="10"/>
      <name val="Arial"/>
      <charset val="0"/>
    </font>
    <font>
      <b/>
      <sz val="9"/>
      <name val="Tahoma"/>
      <charset val="0"/>
    </font>
    <font>
      <sz val="9"/>
      <name val="Tahoma"/>
      <charset val="0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5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/>
      <diagonal/>
    </border>
  </borders>
  <cellStyleXfs count="346">
    <xf numFmtId="0" fontId="0" fillId="0" borderId="0"/>
    <xf numFmtId="181" fontId="36" fillId="0" borderId="0" applyFont="0" applyFill="0" applyBorder="0" applyAlignment="0" applyProtection="0"/>
    <xf numFmtId="0" fontId="143" fillId="0" borderId="3" applyNumberFormat="0" applyFont="0" applyAlignment="0">
      <alignment horizontal="center" vertical="center"/>
    </xf>
    <xf numFmtId="0" fontId="139" fillId="15" borderId="0" applyNumberFormat="0" applyBorder="0" applyAlignment="0" applyProtection="0">
      <alignment vertical="center"/>
    </xf>
    <xf numFmtId="178" fontId="36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40" fontId="1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34" fillId="0" borderId="0" applyFont="0" applyFill="0" applyBorder="0" applyAlignment="0" applyProtection="0"/>
    <xf numFmtId="0" fontId="152" fillId="0" borderId="0" applyNumberFormat="0" applyFill="0" applyBorder="0" applyAlignment="0" applyProtection="0">
      <alignment vertical="center"/>
    </xf>
    <xf numFmtId="0" fontId="138" fillId="0" borderId="0"/>
    <xf numFmtId="0" fontId="140" fillId="19" borderId="0" applyNumberFormat="0" applyBorder="0" applyAlignment="0" applyProtection="0">
      <alignment vertical="center"/>
    </xf>
    <xf numFmtId="0" fontId="28" fillId="0" borderId="0"/>
    <xf numFmtId="0" fontId="153" fillId="0" borderId="0" applyNumberFormat="0" applyFill="0" applyBorder="0" applyAlignment="0" applyProtection="0">
      <alignment vertical="center"/>
    </xf>
    <xf numFmtId="0" fontId="0" fillId="20" borderId="30" applyNumberFormat="0" applyFont="0" applyAlignment="0" applyProtection="0">
      <alignment vertical="center"/>
    </xf>
    <xf numFmtId="0" fontId="155" fillId="21" borderId="0" applyNumberFormat="0" applyBorder="0" applyAlignment="0" applyProtection="0"/>
    <xf numFmtId="0" fontId="157" fillId="22" borderId="32" applyNumberFormat="0" applyAlignment="0" applyProtection="0">
      <alignment vertical="center"/>
    </xf>
    <xf numFmtId="0" fontId="158" fillId="0" borderId="34" applyNumberFormat="0" applyFill="0" applyAlignment="0" applyProtection="0">
      <alignment vertical="center"/>
    </xf>
    <xf numFmtId="0" fontId="139" fillId="28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39" fillId="9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5" fillId="0" borderId="34" applyNumberFormat="0" applyFill="0" applyAlignment="0" applyProtection="0">
      <alignment vertical="center"/>
    </xf>
    <xf numFmtId="0" fontId="151" fillId="0" borderId="0"/>
    <xf numFmtId="0" fontId="156" fillId="0" borderId="31" applyNumberFormat="0" applyFill="0" applyAlignment="0" applyProtection="0">
      <alignment vertical="center"/>
    </xf>
    <xf numFmtId="0" fontId="167" fillId="16" borderId="0" applyNumberFormat="0" applyBorder="0" applyAlignment="0" applyProtection="0"/>
    <xf numFmtId="0" fontId="156" fillId="0" borderId="0" applyNumberFormat="0" applyFill="0" applyBorder="0" applyAlignment="0" applyProtection="0">
      <alignment vertical="center"/>
    </xf>
    <xf numFmtId="0" fontId="144" fillId="16" borderId="0" applyNumberFormat="0" applyBorder="0" applyAlignment="0" applyProtection="0"/>
    <xf numFmtId="0" fontId="168" fillId="33" borderId="27" applyNumberFormat="0" applyAlignment="0" applyProtection="0">
      <alignment vertical="center"/>
    </xf>
    <xf numFmtId="0" fontId="154" fillId="0" borderId="29" applyNumberFormat="0" applyFill="0" applyAlignment="0" applyProtection="0"/>
    <xf numFmtId="0" fontId="142" fillId="11" borderId="0"/>
    <xf numFmtId="0" fontId="140" fillId="14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/>
    <xf numFmtId="0" fontId="147" fillId="18" borderId="0" applyNumberFormat="0" applyBorder="0" applyAlignment="0" applyProtection="0">
      <alignment vertical="center"/>
    </xf>
    <xf numFmtId="0" fontId="166" fillId="17" borderId="35" applyNumberFormat="0" applyAlignment="0" applyProtection="0">
      <alignment vertical="center"/>
    </xf>
    <xf numFmtId="0" fontId="139" fillId="26" borderId="0" applyNumberFormat="0" applyBorder="0" applyAlignment="0" applyProtection="0">
      <alignment vertical="center"/>
    </xf>
    <xf numFmtId="0" fontId="145" fillId="17" borderId="27" applyNumberFormat="0" applyAlignment="0" applyProtection="0">
      <alignment vertical="center"/>
    </xf>
    <xf numFmtId="0" fontId="172" fillId="0" borderId="37" applyNumberFormat="0" applyFill="0" applyAlignment="0" applyProtection="0">
      <alignment vertical="center"/>
    </xf>
    <xf numFmtId="178" fontId="151" fillId="0" borderId="0" applyFont="0" applyFill="0" applyBorder="0" applyAlignment="0" applyProtection="0"/>
    <xf numFmtId="0" fontId="141" fillId="0" borderId="26" applyNumberFormat="0" applyFill="0" applyAlignment="0" applyProtection="0">
      <alignment vertical="center"/>
    </xf>
    <xf numFmtId="0" fontId="136" fillId="5" borderId="0" applyNumberFormat="0" applyBorder="0" applyAlignment="0" applyProtection="0"/>
    <xf numFmtId="0" fontId="160" fillId="35" borderId="0" applyNumberFormat="0" applyBorder="0" applyAlignment="0" applyProtection="0"/>
    <xf numFmtId="0" fontId="170" fillId="34" borderId="0" applyNumberFormat="0" applyBorder="0" applyAlignment="0" applyProtection="0">
      <alignment vertical="center"/>
    </xf>
    <xf numFmtId="0" fontId="144" fillId="29" borderId="0" applyNumberFormat="0" applyBorder="0" applyAlignment="0" applyProtection="0"/>
    <xf numFmtId="0" fontId="175" fillId="36" borderId="0" applyNumberFormat="0" applyBorder="0" applyAlignment="0" applyProtection="0">
      <alignment vertical="center"/>
    </xf>
    <xf numFmtId="0" fontId="140" fillId="10" borderId="0" applyNumberFormat="0" applyBorder="0" applyAlignment="0" applyProtection="0">
      <alignment vertical="center"/>
    </xf>
    <xf numFmtId="0" fontId="139" fillId="12" borderId="0" applyNumberFormat="0" applyBorder="0" applyAlignment="0" applyProtection="0">
      <alignment vertical="center"/>
    </xf>
    <xf numFmtId="0" fontId="39" fillId="0" borderId="0">
      <alignment wrapText="1"/>
    </xf>
    <xf numFmtId="0" fontId="140" fillId="8" borderId="0" applyNumberFormat="0" applyBorder="0" applyAlignment="0" applyProtection="0">
      <alignment vertical="center"/>
    </xf>
    <xf numFmtId="0" fontId="140" fillId="32" borderId="0" applyNumberFormat="0" applyBorder="0" applyAlignment="0" applyProtection="0">
      <alignment vertical="center"/>
    </xf>
    <xf numFmtId="0" fontId="139" fillId="7" borderId="0" applyNumberFormat="0" applyBorder="0" applyAlignment="0" applyProtection="0">
      <alignment vertical="center"/>
    </xf>
    <xf numFmtId="0" fontId="139" fillId="13" borderId="0" applyNumberFormat="0" applyBorder="0" applyAlignment="0" applyProtection="0">
      <alignment vertical="center"/>
    </xf>
    <xf numFmtId="0" fontId="19" fillId="0" borderId="0">
      <alignment wrapText="1"/>
    </xf>
    <xf numFmtId="0" fontId="173" fillId="0" borderId="0" applyNumberFormat="0" applyFill="0" applyBorder="0" applyAlignment="0" applyProtection="0"/>
    <xf numFmtId="3" fontId="148" fillId="0" borderId="28">
      <alignment horizontal="right" wrapText="1"/>
    </xf>
    <xf numFmtId="0" fontId="140" fillId="37" borderId="0" applyNumberFormat="0" applyBorder="0" applyAlignment="0" applyProtection="0">
      <alignment vertical="center"/>
    </xf>
    <xf numFmtId="0" fontId="140" fillId="25" borderId="0" applyNumberFormat="0" applyBorder="0" applyAlignment="0" applyProtection="0">
      <alignment vertical="center"/>
    </xf>
    <xf numFmtId="0" fontId="139" fillId="38" borderId="0" applyNumberFormat="0" applyBorder="0" applyAlignment="0" applyProtection="0">
      <alignment vertical="center"/>
    </xf>
    <xf numFmtId="0" fontId="140" fillId="31" borderId="0" applyNumberFormat="0" applyBorder="0" applyAlignment="0" applyProtection="0">
      <alignment vertical="center"/>
    </xf>
    <xf numFmtId="0" fontId="139" fillId="30" borderId="0" applyNumberFormat="0" applyBorder="0" applyAlignment="0" applyProtection="0">
      <alignment vertical="center"/>
    </xf>
    <xf numFmtId="0" fontId="26" fillId="0" borderId="0"/>
    <xf numFmtId="0" fontId="139" fillId="39" borderId="0" applyNumberFormat="0" applyBorder="0" applyAlignment="0" applyProtection="0">
      <alignment vertical="center"/>
    </xf>
    <xf numFmtId="0" fontId="140" fillId="40" borderId="0" applyNumberFormat="0" applyBorder="0" applyAlignment="0" applyProtection="0">
      <alignment vertical="center"/>
    </xf>
    <xf numFmtId="0" fontId="139" fillId="41" borderId="0" applyNumberFormat="0" applyBorder="0" applyAlignment="0" applyProtection="0">
      <alignment vertical="center"/>
    </xf>
    <xf numFmtId="0" fontId="140" fillId="42" borderId="0" applyNumberFormat="0" applyBorder="0" applyAlignment="0" applyProtection="0">
      <alignment vertical="center"/>
    </xf>
    <xf numFmtId="0" fontId="160" fillId="43" borderId="0" applyNumberFormat="0" applyBorder="0" applyAlignment="0" applyProtection="0"/>
    <xf numFmtId="0" fontId="140" fillId="44" borderId="0" applyNumberFormat="0" applyBorder="0" applyAlignment="0" applyProtection="0">
      <alignment vertical="center"/>
    </xf>
    <xf numFmtId="0" fontId="139" fillId="6" borderId="0" applyNumberFormat="0" applyBorder="0" applyAlignment="0" applyProtection="0">
      <alignment vertical="center"/>
    </xf>
    <xf numFmtId="176" fontId="135" fillId="0" borderId="8">
      <alignment horizontal="right" vertical="center"/>
    </xf>
    <xf numFmtId="0" fontId="140" fillId="45" borderId="0" applyNumberFormat="0" applyBorder="0" applyAlignment="0" applyProtection="0">
      <alignment vertical="center"/>
    </xf>
    <xf numFmtId="0" fontId="174" fillId="0" borderId="38" applyNumberFormat="0" applyFill="0" applyAlignment="0" applyProtection="0"/>
    <xf numFmtId="38" fontId="137" fillId="0" borderId="0" applyFont="0" applyFill="0" applyBorder="0" applyAlignment="0" applyProtection="0"/>
    <xf numFmtId="0" fontId="26" fillId="0" borderId="0"/>
    <xf numFmtId="0" fontId="26" fillId="0" borderId="0"/>
    <xf numFmtId="189" fontId="26" fillId="0" borderId="0" applyFont="0" applyFill="0" applyBorder="0" applyAlignment="0" applyProtection="0"/>
    <xf numFmtId="0" fontId="137" fillId="0" borderId="0" applyFont="0" applyFill="0" applyBorder="0" applyAlignment="0" applyProtection="0"/>
    <xf numFmtId="190" fontId="26" fillId="0" borderId="0" applyFont="0" applyFill="0" applyBorder="0" applyAlignment="0" applyProtection="0"/>
    <xf numFmtId="0" fontId="167" fillId="47" borderId="0" applyNumberFormat="0" applyBorder="0" applyAlignment="0" applyProtection="0"/>
    <xf numFmtId="10" fontId="26" fillId="0" borderId="0" applyFont="0" applyFill="0" applyBorder="0" applyAlignment="0" applyProtection="0"/>
    <xf numFmtId="0" fontId="136" fillId="35" borderId="0" applyNumberFormat="0" applyBorder="0" applyAlignment="0" applyProtection="0"/>
    <xf numFmtId="0" fontId="177" fillId="0" borderId="0"/>
    <xf numFmtId="0" fontId="167" fillId="35" borderId="0" applyNumberFormat="0" applyBorder="0" applyAlignment="0" applyProtection="0"/>
    <xf numFmtId="9" fontId="178" fillId="0" borderId="0" applyBorder="0" applyAlignment="0" applyProtection="0"/>
    <xf numFmtId="0" fontId="19" fillId="0" borderId="0">
      <alignment wrapText="1" shrinkToFit="1"/>
    </xf>
    <xf numFmtId="192" fontId="17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76" fillId="0" borderId="0"/>
    <xf numFmtId="0" fontId="26" fillId="0" borderId="0" applyNumberFormat="0" applyFill="0" applyBorder="0" applyAlignment="0" applyProtection="0"/>
    <xf numFmtId="0" fontId="150" fillId="0" borderId="29" applyNumberFormat="0" applyFill="0" applyAlignment="0" applyProtection="0"/>
    <xf numFmtId="0" fontId="180" fillId="11" borderId="0"/>
    <xf numFmtId="0" fontId="167" fillId="48" borderId="0" applyNumberFormat="0" applyBorder="0" applyAlignment="0" applyProtection="0"/>
    <xf numFmtId="0" fontId="144" fillId="48" borderId="0" applyNumberFormat="0" applyBorder="0" applyAlignment="0" applyProtection="0"/>
    <xf numFmtId="0" fontId="134" fillId="0" borderId="0"/>
    <xf numFmtId="0" fontId="167" fillId="21" borderId="0" applyNumberFormat="0" applyBorder="0" applyAlignment="0" applyProtection="0"/>
    <xf numFmtId="0" fontId="144" fillId="21" borderId="0" applyNumberFormat="0" applyBorder="0" applyAlignment="0" applyProtection="0"/>
    <xf numFmtId="0" fontId="167" fillId="49" borderId="0" applyNumberFormat="0" applyBorder="0" applyAlignment="0" applyProtection="0"/>
    <xf numFmtId="0" fontId="144" fillId="49" borderId="0" applyNumberFormat="0" applyBorder="0" applyAlignment="0" applyProtection="0"/>
    <xf numFmtId="0" fontId="144" fillId="47" borderId="0" applyNumberFormat="0" applyBorder="0" applyAlignment="0" applyProtection="0"/>
    <xf numFmtId="0" fontId="181" fillId="0" borderId="0"/>
    <xf numFmtId="0" fontId="167" fillId="29" borderId="0" applyNumberFormat="0" applyBorder="0" applyAlignment="0" applyProtection="0"/>
    <xf numFmtId="0" fontId="182" fillId="11" borderId="0"/>
    <xf numFmtId="0" fontId="26" fillId="0" borderId="0"/>
    <xf numFmtId="0" fontId="183" fillId="0" borderId="0">
      <alignment wrapText="1"/>
    </xf>
    <xf numFmtId="0" fontId="167" fillId="50" borderId="0" applyNumberFormat="0" applyBorder="0" applyAlignment="0" applyProtection="0"/>
    <xf numFmtId="0" fontId="184" fillId="0" borderId="0" applyFont="0" applyFill="0" applyBorder="0" applyAlignment="0" applyProtection="0"/>
    <xf numFmtId="0" fontId="144" fillId="50" borderId="0" applyNumberFormat="0" applyBorder="0" applyAlignment="0" applyProtection="0"/>
    <xf numFmtId="0" fontId="167" fillId="52" borderId="0" applyNumberFormat="0" applyBorder="0" applyAlignment="0" applyProtection="0"/>
    <xf numFmtId="0" fontId="144" fillId="52" borderId="0" applyNumberFormat="0" applyBorder="0" applyAlignment="0" applyProtection="0"/>
    <xf numFmtId="0" fontId="144" fillId="35" borderId="0" applyNumberFormat="0" applyBorder="0" applyAlignment="0" applyProtection="0"/>
    <xf numFmtId="0" fontId="26" fillId="0" borderId="0"/>
    <xf numFmtId="0" fontId="167" fillId="49" borderId="0" applyNumberFormat="0" applyBorder="0" applyAlignment="0" applyProtection="0"/>
    <xf numFmtId="9" fontId="39" fillId="0" borderId="0" applyFont="0" applyFill="0" applyBorder="0" applyAlignment="0" applyProtection="0"/>
    <xf numFmtId="0" fontId="26" fillId="0" borderId="0"/>
    <xf numFmtId="0" fontId="144" fillId="49" borderId="0" applyNumberFormat="0" applyBorder="0" applyAlignment="0" applyProtection="0"/>
    <xf numFmtId="0" fontId="167" fillId="50" borderId="0" applyNumberFormat="0" applyBorder="0" applyAlignment="0" applyProtection="0"/>
    <xf numFmtId="0" fontId="144" fillId="50" borderId="0" applyNumberFormat="0" applyBorder="0" applyAlignment="0" applyProtection="0"/>
    <xf numFmtId="0" fontId="167" fillId="51" borderId="0" applyNumberFormat="0" applyBorder="0" applyAlignment="0" applyProtection="0"/>
    <xf numFmtId="0" fontId="144" fillId="51" borderId="0" applyNumberFormat="0" applyBorder="0" applyAlignment="0" applyProtection="0"/>
    <xf numFmtId="0" fontId="185" fillId="0" borderId="0">
      <alignment horizontal="left"/>
    </xf>
    <xf numFmtId="0" fontId="160" fillId="53" borderId="0" applyNumberFormat="0" applyBorder="0" applyAlignment="0" applyProtection="0"/>
    <xf numFmtId="0" fontId="136" fillId="53" borderId="0" applyNumberFormat="0" applyBorder="0" applyAlignment="0" applyProtection="0"/>
    <xf numFmtId="0" fontId="160" fillId="52" borderId="0" applyNumberFormat="0" applyBorder="0" applyAlignment="0" applyProtection="0"/>
    <xf numFmtId="0" fontId="136" fillId="52" borderId="0" applyNumberFormat="0" applyBorder="0" applyAlignment="0" applyProtection="0"/>
    <xf numFmtId="0" fontId="160" fillId="43" borderId="0" applyNumberFormat="0" applyBorder="0" applyAlignment="0" applyProtection="0"/>
    <xf numFmtId="0" fontId="136" fillId="43" borderId="0" applyNumberFormat="0" applyBorder="0" applyAlignment="0" applyProtection="0"/>
    <xf numFmtId="0" fontId="160" fillId="27" borderId="0" applyNumberFormat="0" applyBorder="0" applyAlignment="0" applyProtection="0"/>
    <xf numFmtId="0" fontId="136" fillId="27" borderId="0" applyNumberFormat="0" applyBorder="0" applyAlignment="0" applyProtection="0"/>
    <xf numFmtId="0" fontId="39" fillId="0" borderId="0">
      <alignment wrapText="1" shrinkToFit="1"/>
    </xf>
    <xf numFmtId="0" fontId="160" fillId="54" borderId="0" applyNumberFormat="0" applyBorder="0" applyAlignment="0" applyProtection="0"/>
    <xf numFmtId="0" fontId="39" fillId="0" borderId="0">
      <alignment horizontal="center" vertical="center" wrapText="1" shrinkToFit="1"/>
    </xf>
    <xf numFmtId="9" fontId="26" fillId="0" borderId="0" applyFont="0" applyFill="0" applyBorder="0" applyAlignment="0" applyProtection="0"/>
    <xf numFmtId="0" fontId="136" fillId="54" borderId="0" applyNumberFormat="0" applyBorder="0" applyAlignment="0" applyProtection="0"/>
    <xf numFmtId="0" fontId="160" fillId="55" borderId="0" applyNumberFormat="0" applyBorder="0" applyAlignment="0" applyProtection="0"/>
    <xf numFmtId="0" fontId="136" fillId="55" borderId="0" applyNumberFormat="0" applyBorder="0" applyAlignment="0" applyProtection="0"/>
    <xf numFmtId="0" fontId="160" fillId="56" borderId="0" applyNumberFormat="0" applyBorder="0" applyAlignment="0" applyProtection="0"/>
    <xf numFmtId="0" fontId="136" fillId="56" borderId="0" applyNumberFormat="0" applyBorder="0" applyAlignment="0" applyProtection="0"/>
    <xf numFmtId="0" fontId="160" fillId="5" borderId="0" applyNumberFormat="0" applyBorder="0" applyAlignment="0" applyProtection="0"/>
    <xf numFmtId="0" fontId="136" fillId="43" borderId="0" applyNumberFormat="0" applyBorder="0" applyAlignment="0" applyProtection="0"/>
    <xf numFmtId="0" fontId="160" fillId="27" borderId="0" applyNumberFormat="0" applyBorder="0" applyAlignment="0" applyProtection="0"/>
    <xf numFmtId="0" fontId="186" fillId="0" borderId="0"/>
    <xf numFmtId="0" fontId="136" fillId="27" borderId="0" applyNumberFormat="0" applyBorder="0" applyAlignment="0" applyProtection="0"/>
    <xf numFmtId="0" fontId="160" fillId="46" borderId="0" applyNumberFormat="0" applyBorder="0" applyAlignment="0" applyProtection="0"/>
    <xf numFmtId="0" fontId="136" fillId="46" borderId="0" applyNumberFormat="0" applyBorder="0" applyAlignment="0" applyProtection="0"/>
    <xf numFmtId="0" fontId="26" fillId="0" borderId="0"/>
    <xf numFmtId="0" fontId="187" fillId="0" borderId="0" applyFont="0" applyFill="0" applyBorder="0" applyAlignment="0" applyProtection="0"/>
    <xf numFmtId="0" fontId="188" fillId="0" borderId="0"/>
    <xf numFmtId="0" fontId="134" fillId="0" borderId="0" applyFont="0" applyFill="0" applyBorder="0" applyAlignment="0" applyProtection="0"/>
    <xf numFmtId="0" fontId="190" fillId="11" borderId="39" applyNumberFormat="0" applyAlignment="0" applyProtection="0"/>
    <xf numFmtId="0" fontId="167" fillId="0" borderId="0" applyFont="0" applyFill="0" applyBorder="0" applyAlignment="0" applyProtection="0"/>
    <xf numFmtId="0" fontId="187" fillId="0" borderId="0" applyFont="0" applyFill="0" applyBorder="0" applyAlignment="0" applyProtection="0"/>
    <xf numFmtId="194" fontId="192" fillId="0" borderId="0">
      <protection locked="0"/>
    </xf>
    <xf numFmtId="0" fontId="134" fillId="0" borderId="0" applyFont="0" applyFill="0" applyBorder="0" applyAlignment="0" applyProtection="0"/>
    <xf numFmtId="188" fontId="179" fillId="0" borderId="0" applyFont="0" applyFill="0" applyBorder="0" applyAlignment="0" applyProtection="0"/>
    <xf numFmtId="188" fontId="179" fillId="0" borderId="0" applyFont="0" applyFill="0" applyBorder="0" applyAlignment="0" applyProtection="0"/>
    <xf numFmtId="192" fontId="179" fillId="0" borderId="0" applyFont="0" applyFill="0" applyBorder="0" applyAlignment="0" applyProtection="0"/>
    <xf numFmtId="0" fontId="134" fillId="0" borderId="0" applyFont="0" applyFill="0" applyBorder="0" applyAlignment="0" applyProtection="0"/>
    <xf numFmtId="202" fontId="192" fillId="0" borderId="0" applyFont="0" applyFill="0" applyBorder="0" applyAlignment="0" applyProtection="0"/>
    <xf numFmtId="0" fontId="197" fillId="21" borderId="0" applyNumberFormat="0" applyBorder="0" applyAlignment="0" applyProtection="0"/>
    <xf numFmtId="0" fontId="13" fillId="0" borderId="0"/>
    <xf numFmtId="0" fontId="26" fillId="0" borderId="0"/>
    <xf numFmtId="0" fontId="26" fillId="0" borderId="0"/>
    <xf numFmtId="0" fontId="199" fillId="24" borderId="0" applyNumberFormat="0" applyBorder="0" applyAlignment="0" applyProtection="0"/>
    <xf numFmtId="0" fontId="134" fillId="0" borderId="0"/>
    <xf numFmtId="0" fontId="179" fillId="0" borderId="0"/>
    <xf numFmtId="0" fontId="169" fillId="11" borderId="36" applyNumberFormat="0" applyAlignment="0" applyProtection="0"/>
    <xf numFmtId="0" fontId="200" fillId="11" borderId="36" applyNumberFormat="0" applyAlignment="0" applyProtection="0"/>
    <xf numFmtId="0" fontId="186" fillId="0" borderId="0"/>
    <xf numFmtId="0" fontId="0" fillId="0" borderId="0"/>
    <xf numFmtId="0" fontId="201" fillId="57" borderId="42" applyNumberFormat="0" applyAlignment="0" applyProtection="0"/>
    <xf numFmtId="0" fontId="138" fillId="0" borderId="0"/>
    <xf numFmtId="0" fontId="202" fillId="57" borderId="42" applyNumberFormat="0" applyAlignment="0" applyProtection="0"/>
    <xf numFmtId="181" fontId="28" fillId="0" borderId="0" applyFont="0" applyFill="0" applyBorder="0" applyAlignment="0" applyProtection="0"/>
    <xf numFmtId="0" fontId="203" fillId="0" borderId="2"/>
    <xf numFmtId="181" fontId="39" fillId="0" borderId="0" applyFont="0" applyFill="0" applyBorder="0" applyAlignment="0" applyProtection="0"/>
    <xf numFmtId="0" fontId="26" fillId="0" borderId="0"/>
    <xf numFmtId="181" fontId="151" fillId="0" borderId="0" applyFont="0" applyFill="0" applyBorder="0" applyAlignment="0" applyProtection="0"/>
    <xf numFmtId="180" fontId="204" fillId="0" borderId="0" applyFont="0" applyFill="0" applyBorder="0" applyAlignment="0" applyProtection="0"/>
    <xf numFmtId="0" fontId="26" fillId="0" borderId="0"/>
    <xf numFmtId="181" fontId="43" fillId="0" borderId="0" applyFont="0" applyFill="0" applyBorder="0" applyAlignment="0" applyProtection="0"/>
    <xf numFmtId="0" fontId="26" fillId="0" borderId="0"/>
    <xf numFmtId="0" fontId="26" fillId="0" borderId="0"/>
    <xf numFmtId="0" fontId="159" fillId="24" borderId="0" applyNumberFormat="0" applyBorder="0" applyAlignment="0" applyProtection="0"/>
    <xf numFmtId="178" fontId="26" fillId="0" borderId="0" applyFont="0" applyFill="0" applyBorder="0" applyAlignment="0" applyProtection="0"/>
    <xf numFmtId="0" fontId="39" fillId="0" borderId="0"/>
    <xf numFmtId="0" fontId="26" fillId="0" borderId="0"/>
    <xf numFmtId="178" fontId="26" fillId="0" borderId="0" applyFont="0" applyFill="0" applyBorder="0" applyAlignment="0" applyProtection="0"/>
    <xf numFmtId="0" fontId="38" fillId="0" borderId="0"/>
    <xf numFmtId="0" fontId="39" fillId="0" borderId="0"/>
    <xf numFmtId="178" fontId="39" fillId="0" borderId="0" applyFont="0" applyFill="0" applyBorder="0" applyAlignment="0" applyProtection="0"/>
    <xf numFmtId="199" fontId="146" fillId="0" borderId="0" applyFont="0" applyFill="0" applyBorder="0" applyAlignment="0" applyProtection="0"/>
    <xf numFmtId="0" fontId="131" fillId="0" borderId="0"/>
    <xf numFmtId="0" fontId="38" fillId="0" borderId="0"/>
    <xf numFmtId="178" fontId="39" fillId="0" borderId="0" applyFont="0" applyFill="0" applyBorder="0" applyAlignment="0" applyProtection="0"/>
    <xf numFmtId="0" fontId="38" fillId="0" borderId="0"/>
    <xf numFmtId="178" fontId="28" fillId="0" borderId="0" applyFont="0" applyFill="0" applyBorder="0" applyAlignment="0" applyProtection="0"/>
    <xf numFmtId="0" fontId="38" fillId="0" borderId="0"/>
    <xf numFmtId="178" fontId="43" fillId="0" borderId="0" applyFont="0" applyFill="0" applyBorder="0" applyAlignment="0" applyProtection="0"/>
    <xf numFmtId="0" fontId="38" fillId="0" borderId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03" fillId="0" borderId="0" applyFont="0" applyFill="0" applyBorder="0" applyAlignment="0" applyProtection="0"/>
    <xf numFmtId="203" fontId="39" fillId="0" borderId="0" applyFont="0" applyFill="0" applyBorder="0" applyAlignment="0" applyProtection="0"/>
    <xf numFmtId="205" fontId="26" fillId="0" borderId="0" applyFont="0" applyFill="0" applyBorder="0" applyAlignment="0" applyProtection="0"/>
    <xf numFmtId="203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9" fillId="0" borderId="0"/>
    <xf numFmtId="196" fontId="19" fillId="0" borderId="0" applyFont="0" applyFill="0" applyBorder="0" applyAlignment="0" applyProtection="0"/>
    <xf numFmtId="0" fontId="39" fillId="23" borderId="33" applyNumberFormat="0" applyFont="0" applyAlignment="0" applyProtection="0"/>
    <xf numFmtId="196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39" fillId="0" borderId="0" applyFont="0" applyFill="0" applyBorder="0" applyAlignment="0" applyProtection="0"/>
    <xf numFmtId="178" fontId="161" fillId="0" borderId="0" applyFont="0" applyFill="0" applyBorder="0" applyAlignment="0" applyProtection="0"/>
    <xf numFmtId="0" fontId="151" fillId="23" borderId="33" applyNumberFormat="0" applyFont="0" applyAlignment="0" applyProtection="0"/>
    <xf numFmtId="200" fontId="189" fillId="0" borderId="0" applyFont="0" applyFill="0" applyBorder="0" applyAlignment="0" applyProtection="0"/>
    <xf numFmtId="178" fontId="167" fillId="0" borderId="0" applyFont="0" applyFill="0" applyBorder="0" applyAlignment="0" applyProtection="0"/>
    <xf numFmtId="200" fontId="189" fillId="0" borderId="0" applyFont="0" applyFill="0" applyBorder="0" applyAlignment="0" applyProtection="0"/>
    <xf numFmtId="178" fontId="18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0" fontId="209" fillId="16" borderId="0" applyNumberFormat="0" applyBorder="0" applyAlignment="0" applyProtection="0"/>
    <xf numFmtId="178" fontId="26" fillId="0" borderId="0" applyFont="0" applyFill="0" applyBorder="0" applyAlignment="0" applyProtection="0"/>
    <xf numFmtId="0" fontId="210" fillId="16" borderId="0" applyNumberFormat="0" applyBorder="0" applyAlignment="0" applyProtection="0"/>
    <xf numFmtId="178" fontId="13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3" fillId="0" borderId="0" applyFont="0" applyFill="0" applyBorder="0" applyAlignment="0" applyProtection="0"/>
    <xf numFmtId="0" fontId="198" fillId="0" borderId="0"/>
    <xf numFmtId="207" fontId="167" fillId="0" borderId="0" applyFont="0" applyFill="0" applyBorder="0" applyAlignment="0" applyProtection="0"/>
    <xf numFmtId="178" fontId="39" fillId="0" borderId="0" applyFont="0" applyFill="0" applyBorder="0" applyAlignment="0" applyProtection="0"/>
    <xf numFmtId="3" fontId="26" fillId="0" borderId="0" applyFont="0" applyFill="0" applyBorder="0" applyAlignment="0" applyProtection="0"/>
    <xf numFmtId="20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09" fontId="192" fillId="0" borderId="0" applyFont="0" applyFill="0" applyBorder="0" applyAlignment="0" applyProtection="0"/>
    <xf numFmtId="0" fontId="214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2" fontId="26" fillId="0" borderId="0" applyFont="0" applyFill="0" applyBorder="0" applyAlignment="0" applyProtection="0"/>
    <xf numFmtId="38" fontId="17" fillId="2" borderId="0" applyNumberFormat="0" applyBorder="0" applyAlignment="0" applyProtection="0"/>
    <xf numFmtId="0" fontId="185" fillId="0" borderId="0">
      <alignment horizontal="left"/>
    </xf>
    <xf numFmtId="0" fontId="194" fillId="0" borderId="41" applyNumberFormat="0" applyAlignment="0" applyProtection="0">
      <alignment horizontal="left" vertical="center"/>
    </xf>
    <xf numFmtId="0" fontId="194" fillId="0" borderId="15">
      <alignment horizontal="left" vertical="center"/>
    </xf>
    <xf numFmtId="0" fontId="216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94" fontId="192" fillId="0" borderId="0">
      <protection locked="0"/>
    </xf>
    <xf numFmtId="0" fontId="215" fillId="0" borderId="0"/>
    <xf numFmtId="10" fontId="17" fillId="2" borderId="2" applyNumberFormat="0" applyBorder="0" applyAlignment="0" applyProtection="0"/>
    <xf numFmtId="0" fontId="217" fillId="29" borderId="36" applyNumberFormat="0" applyAlignment="0" applyProtection="0"/>
    <xf numFmtId="0" fontId="207" fillId="29" borderId="36" applyNumberFormat="0" applyAlignment="0" applyProtection="0"/>
    <xf numFmtId="0" fontId="207" fillId="29" borderId="36" applyNumberFormat="0" applyAlignment="0" applyProtection="0"/>
    <xf numFmtId="0" fontId="212" fillId="0" borderId="38" applyNumberFormat="0" applyFill="0" applyAlignment="0" applyProtection="0"/>
    <xf numFmtId="38" fontId="208" fillId="0" borderId="0" applyFont="0" applyFill="0" applyBorder="0" applyAlignment="0" applyProtection="0"/>
    <xf numFmtId="40" fontId="208" fillId="0" borderId="0" applyFont="0" applyFill="0" applyBorder="0" applyAlignment="0" applyProtection="0"/>
    <xf numFmtId="0" fontId="191" fillId="0" borderId="40"/>
    <xf numFmtId="0" fontId="191" fillId="0" borderId="40"/>
    <xf numFmtId="206" fontId="208" fillId="0" borderId="0" applyFont="0" applyFill="0" applyBorder="0" applyAlignment="0" applyProtection="0"/>
    <xf numFmtId="179" fontId="208" fillId="0" borderId="0" applyFont="0" applyFill="0" applyBorder="0" applyAlignment="0" applyProtection="0"/>
    <xf numFmtId="40" fontId="171" fillId="0" borderId="0" applyFont="0" applyFill="0" applyBorder="0" applyAlignment="0" applyProtection="0"/>
    <xf numFmtId="0" fontId="181" fillId="0" borderId="0" applyNumberFormat="0" applyFont="0" applyFill="0" applyAlignment="0"/>
    <xf numFmtId="9" fontId="39" fillId="0" borderId="0" applyFont="0" applyFill="0" applyBorder="0" applyAlignment="0" applyProtection="0"/>
    <xf numFmtId="0" fontId="179" fillId="0" borderId="0"/>
    <xf numFmtId="0" fontId="0" fillId="0" borderId="0"/>
    <xf numFmtId="0" fontId="0" fillId="0" borderId="0"/>
    <xf numFmtId="0" fontId="26" fillId="0" borderId="0"/>
    <xf numFmtId="10" fontId="26" fillId="0" borderId="0" applyFont="0" applyFill="0" applyBorder="0" applyAlignment="0" applyProtection="0"/>
    <xf numFmtId="0" fontId="26" fillId="0" borderId="0"/>
    <xf numFmtId="0" fontId="39" fillId="0" borderId="0"/>
    <xf numFmtId="0" fontId="15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3" fillId="0" borderId="0"/>
    <xf numFmtId="0" fontId="39" fillId="0" borderId="0"/>
    <xf numFmtId="0" fontId="26" fillId="0" borderId="0"/>
    <xf numFmtId="0" fontId="26" fillId="0" borderId="0"/>
    <xf numFmtId="187" fontId="135" fillId="0" borderId="8">
      <alignment horizontal="center"/>
    </xf>
    <xf numFmtId="0" fontId="167" fillId="0" borderId="0"/>
    <xf numFmtId="0" fontId="26" fillId="0" borderId="0"/>
    <xf numFmtId="0" fontId="0" fillId="0" borderId="0"/>
    <xf numFmtId="0" fontId="151" fillId="0" borderId="0"/>
    <xf numFmtId="0" fontId="167" fillId="0" borderId="0"/>
    <xf numFmtId="0" fontId="39" fillId="0" borderId="0"/>
    <xf numFmtId="0" fontId="39" fillId="0" borderId="0"/>
    <xf numFmtId="0" fontId="26" fillId="0" borderId="0"/>
    <xf numFmtId="0" fontId="26" fillId="0" borderId="0"/>
    <xf numFmtId="0" fontId="39" fillId="0" borderId="0"/>
    <xf numFmtId="0" fontId="26" fillId="0" borderId="0"/>
    <xf numFmtId="0" fontId="151" fillId="0" borderId="0"/>
    <xf numFmtId="186" fontId="192" fillId="0" borderId="0" applyFont="0" applyFill="0" applyBorder="0" applyAlignment="0" applyProtection="0"/>
    <xf numFmtId="0" fontId="26" fillId="0" borderId="0"/>
    <xf numFmtId="0" fontId="219" fillId="0" borderId="0" applyNumberFormat="0" applyFill="0" applyBorder="0" applyProtection="0">
      <alignment vertical="top"/>
    </xf>
    <xf numFmtId="0" fontId="161" fillId="0" borderId="0"/>
    <xf numFmtId="0" fontId="205" fillId="0" borderId="0"/>
    <xf numFmtId="0" fontId="151" fillId="0" borderId="0"/>
    <xf numFmtId="0" fontId="167" fillId="0" borderId="0"/>
    <xf numFmtId="0" fontId="26" fillId="0" borderId="0"/>
    <xf numFmtId="0" fontId="151" fillId="0" borderId="0"/>
    <xf numFmtId="0" fontId="151" fillId="0" borderId="0"/>
    <xf numFmtId="0" fontId="26" fillId="0" borderId="0" applyFont="0" applyFill="0" applyBorder="0" applyAlignment="0" applyProtection="0"/>
    <xf numFmtId="0" fontId="13" fillId="0" borderId="0"/>
    <xf numFmtId="0" fontId="35" fillId="11" borderId="39" applyNumberFormat="0" applyAlignment="0" applyProtection="0"/>
    <xf numFmtId="0" fontId="203" fillId="0" borderId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39" fillId="0" borderId="0">
      <alignment wrapText="1"/>
    </xf>
    <xf numFmtId="9" fontId="39" fillId="0" borderId="0" applyFont="0" applyFill="0" applyBorder="0" applyAlignment="0" applyProtection="0"/>
    <xf numFmtId="0" fontId="191" fillId="0" borderId="0"/>
    <xf numFmtId="0" fontId="171" fillId="0" borderId="0" applyFont="0" applyFill="0" applyBorder="0" applyAlignment="0" applyProtection="0"/>
    <xf numFmtId="0" fontId="191" fillId="0" borderId="0"/>
    <xf numFmtId="176" fontId="135" fillId="0" borderId="8">
      <alignment horizontal="right" vertical="center"/>
    </xf>
    <xf numFmtId="0" fontId="26" fillId="0" borderId="43" applyNumberFormat="0" applyFont="0" applyFill="0" applyAlignment="0" applyProtection="0"/>
    <xf numFmtId="0" fontId="39" fillId="0" borderId="0">
      <alignment wrapText="1" shrinkToFit="1"/>
    </xf>
    <xf numFmtId="0" fontId="39" fillId="0" borderId="0">
      <alignment horizontal="center" vertical="center" wrapText="1" shrinkToFit="1"/>
    </xf>
    <xf numFmtId="0" fontId="19" fillId="0" borderId="0">
      <alignment horizontal="center" vertical="center" wrapText="1" shrinkToFit="1"/>
    </xf>
    <xf numFmtId="0" fontId="206" fillId="58" borderId="2">
      <alignment horizontal="center" vertical="center"/>
      <protection hidden="1"/>
    </xf>
    <xf numFmtId="41" fontId="195" fillId="0" borderId="0" applyFont="0" applyFill="0" applyBorder="0" applyAlignment="0" applyProtection="0"/>
    <xf numFmtId="195" fontId="135" fillId="0" borderId="0"/>
    <xf numFmtId="193" fontId="135" fillId="0" borderId="2"/>
    <xf numFmtId="198" fontId="192" fillId="0" borderId="0" applyFont="0" applyFill="0" applyBorder="0" applyAlignment="0" applyProtection="0"/>
    <xf numFmtId="0" fontId="211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13" fillId="0" borderId="0" applyFont="0" applyFill="0" applyBorder="0" applyAlignment="0" applyProtection="0"/>
    <xf numFmtId="0" fontId="39" fillId="0" borderId="0">
      <alignment vertical="center"/>
    </xf>
    <xf numFmtId="38" fontId="171" fillId="0" borderId="0" applyFont="0" applyFill="0" applyBorder="0" applyAlignment="0" applyProtection="0"/>
    <xf numFmtId="0" fontId="171" fillId="0" borderId="0" applyFont="0" applyFill="0" applyBorder="0" applyAlignment="0" applyProtection="0"/>
    <xf numFmtId="9" fontId="221" fillId="0" borderId="0" applyFont="0" applyFill="0" applyBorder="0" applyAlignment="0" applyProtection="0"/>
    <xf numFmtId="0" fontId="222" fillId="0" borderId="0"/>
    <xf numFmtId="0" fontId="184" fillId="0" borderId="0" applyFont="0" applyFill="0" applyBorder="0" applyAlignment="0" applyProtection="0"/>
    <xf numFmtId="185" fontId="146" fillId="0" borderId="0" applyFont="0" applyFill="0" applyBorder="0" applyAlignment="0" applyProtection="0"/>
    <xf numFmtId="0" fontId="218" fillId="0" borderId="0"/>
    <xf numFmtId="196" fontId="195" fillId="0" borderId="0" applyFont="0" applyFill="0" applyBorder="0" applyAlignment="0" applyProtection="0"/>
    <xf numFmtId="177" fontId="195" fillId="0" borderId="0" applyFont="0" applyFill="0" applyBorder="0" applyAlignment="0" applyProtection="0"/>
    <xf numFmtId="201" fontId="196" fillId="0" borderId="0" applyFont="0" applyFill="0" applyBorder="0" applyAlignment="0" applyProtection="0"/>
    <xf numFmtId="197" fontId="195" fillId="0" borderId="0" applyFont="0" applyFill="0" applyBorder="0" applyAlignment="0" applyProtection="0"/>
    <xf numFmtId="0" fontId="223" fillId="0" borderId="0"/>
  </cellStyleXfs>
  <cellXfs count="742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10" fontId="4" fillId="0" borderId="2" xfId="4" applyNumberFormat="1" applyFont="1" applyBorder="1" applyAlignment="1">
      <alignment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49" fontId="7" fillId="0" borderId="4" xfId="303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49" fontId="7" fillId="0" borderId="6" xfId="303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3" fontId="0" fillId="0" borderId="0" xfId="0" applyNumberFormat="1"/>
    <xf numFmtId="0" fontId="10" fillId="0" borderId="2" xfId="0" applyFont="1" applyBorder="1" applyAlignment="1">
      <alignment horizontal="justify" vertical="center" wrapText="1"/>
    </xf>
    <xf numFmtId="3" fontId="10" fillId="0" borderId="2" xfId="303" applyNumberFormat="1" applyFont="1" applyBorder="1" applyAlignment="1">
      <alignment vertical="center"/>
    </xf>
    <xf numFmtId="3" fontId="7" fillId="0" borderId="2" xfId="303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191" fontId="0" fillId="0" borderId="0" xfId="0" applyNumberForma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5" fillId="0" borderId="0" xfId="0" applyFont="1" applyAlignment="1"/>
    <xf numFmtId="0" fontId="17" fillId="0" borderId="0" xfId="0" applyFont="1"/>
    <xf numFmtId="0" fontId="18" fillId="0" borderId="0" xfId="303" applyFont="1" applyAlignment="1">
      <alignment horizontal="center" vertical="center" wrapText="1"/>
    </xf>
    <xf numFmtId="0" fontId="19" fillId="0" borderId="0" xfId="303" applyFont="1"/>
    <xf numFmtId="0" fontId="20" fillId="0" borderId="3" xfId="303" applyFont="1" applyBorder="1" applyAlignment="1">
      <alignment horizontal="center" vertical="center" wrapText="1"/>
    </xf>
    <xf numFmtId="0" fontId="20" fillId="0" borderId="7" xfId="303" applyFont="1" applyBorder="1" applyAlignment="1">
      <alignment horizontal="center" vertical="center"/>
    </xf>
    <xf numFmtId="0" fontId="20" fillId="0" borderId="7" xfId="303" applyFont="1" applyBorder="1" applyAlignment="1">
      <alignment horizontal="center" vertical="center" wrapText="1"/>
    </xf>
    <xf numFmtId="0" fontId="20" fillId="0" borderId="8" xfId="303" applyFont="1" applyBorder="1" applyAlignment="1">
      <alignment horizontal="center" vertical="center" wrapText="1"/>
    </xf>
    <xf numFmtId="0" fontId="20" fillId="0" borderId="9" xfId="303" applyFont="1" applyBorder="1" applyAlignment="1">
      <alignment horizontal="center" vertical="center" wrapText="1"/>
    </xf>
    <xf numFmtId="0" fontId="20" fillId="0" borderId="10" xfId="303" applyFont="1" applyBorder="1" applyAlignment="1">
      <alignment horizontal="center" vertical="center" wrapText="1"/>
    </xf>
    <xf numFmtId="0" fontId="20" fillId="0" borderId="4" xfId="303" applyFont="1" applyBorder="1" applyAlignment="1">
      <alignment horizontal="center" vertical="center" wrapText="1"/>
    </xf>
    <xf numFmtId="0" fontId="20" fillId="0" borderId="11" xfId="303" applyFont="1" applyBorder="1" applyAlignment="1">
      <alignment horizontal="center" vertical="center"/>
    </xf>
    <xf numFmtId="0" fontId="20" fillId="0" borderId="11" xfId="303" applyFont="1" applyBorder="1" applyAlignment="1">
      <alignment horizontal="center" vertical="center" wrapText="1"/>
    </xf>
    <xf numFmtId="0" fontId="20" fillId="0" borderId="12" xfId="303" applyFont="1" applyBorder="1" applyAlignment="1">
      <alignment horizontal="center" vertical="center" wrapText="1"/>
    </xf>
    <xf numFmtId="0" fontId="20" fillId="0" borderId="5" xfId="303" applyFont="1" applyBorder="1" applyAlignment="1">
      <alignment horizontal="center" vertical="center" wrapText="1"/>
    </xf>
    <xf numFmtId="0" fontId="20" fillId="0" borderId="13" xfId="303" applyFont="1" applyBorder="1" applyAlignment="1">
      <alignment horizontal="center" vertical="center"/>
    </xf>
    <xf numFmtId="0" fontId="20" fillId="0" borderId="13" xfId="303" applyFont="1" applyBorder="1" applyAlignment="1">
      <alignment horizontal="center" vertical="center" wrapText="1"/>
    </xf>
    <xf numFmtId="0" fontId="20" fillId="0" borderId="14" xfId="303" applyFont="1" applyBorder="1" applyAlignment="1">
      <alignment horizontal="center" vertical="center" wrapText="1"/>
    </xf>
    <xf numFmtId="0" fontId="21" fillId="0" borderId="2" xfId="303" applyFont="1" applyBorder="1" applyAlignment="1">
      <alignment horizontal="center" vertical="center" wrapText="1"/>
    </xf>
    <xf numFmtId="0" fontId="21" fillId="0" borderId="2" xfId="303" applyFont="1" applyBorder="1" applyAlignment="1">
      <alignment horizontal="center" vertical="center"/>
    </xf>
    <xf numFmtId="3" fontId="22" fillId="0" borderId="2" xfId="303" applyNumberFormat="1" applyFont="1" applyBorder="1" applyAlignment="1">
      <alignment horizontal="center" vertical="center"/>
    </xf>
    <xf numFmtId="49" fontId="22" fillId="0" borderId="2" xfId="303" applyNumberFormat="1" applyFont="1" applyBorder="1" applyAlignment="1">
      <alignment horizontal="center" vertical="center"/>
    </xf>
    <xf numFmtId="49" fontId="7" fillId="0" borderId="2" xfId="303" applyNumberFormat="1" applyFont="1" applyBorder="1" applyAlignment="1">
      <alignment vertical="center"/>
    </xf>
    <xf numFmtId="3" fontId="23" fillId="0" borderId="2" xfId="303" applyNumberFormat="1" applyFont="1" applyBorder="1" applyAlignment="1">
      <alignment horizontal="right" vertical="center"/>
    </xf>
    <xf numFmtId="49" fontId="10" fillId="0" borderId="2" xfId="303" applyNumberFormat="1" applyFont="1" applyBorder="1" applyAlignment="1">
      <alignment vertical="center"/>
    </xf>
    <xf numFmtId="3" fontId="24" fillId="0" borderId="2" xfId="303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0" fontId="13" fillId="0" borderId="2" xfId="0" applyFont="1" applyBorder="1"/>
    <xf numFmtId="49" fontId="13" fillId="0" borderId="2" xfId="303" applyNumberFormat="1" applyFont="1" applyBorder="1" applyAlignment="1">
      <alignment vertical="center"/>
    </xf>
    <xf numFmtId="3" fontId="25" fillId="0" borderId="2" xfId="303" applyNumberFormat="1" applyFont="1" applyBorder="1" applyAlignment="1">
      <alignment horizontal="right" vertical="center"/>
    </xf>
    <xf numFmtId="0" fontId="13" fillId="0" borderId="2" xfId="0" applyFont="1" applyBorder="1" applyAlignment="1">
      <alignment wrapText="1"/>
    </xf>
    <xf numFmtId="0" fontId="26" fillId="0" borderId="2" xfId="0" applyFont="1" applyBorder="1"/>
    <xf numFmtId="0" fontId="10" fillId="0" borderId="2" xfId="14" applyFont="1" applyBorder="1"/>
    <xf numFmtId="49" fontId="13" fillId="0" borderId="2" xfId="304" applyNumberFormat="1" applyFont="1" applyBorder="1" applyAlignment="1">
      <alignment vertical="center"/>
    </xf>
    <xf numFmtId="3" fontId="25" fillId="0" borderId="2" xfId="304" applyNumberFormat="1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8" fillId="0" borderId="0" xfId="14"/>
    <xf numFmtId="3" fontId="19" fillId="0" borderId="0" xfId="303" applyNumberFormat="1" applyFont="1"/>
    <xf numFmtId="3" fontId="20" fillId="0" borderId="7" xfId="303" applyNumberFormat="1" applyFont="1" applyBorder="1" applyAlignment="1">
      <alignment horizontal="center" vertical="center" wrapText="1"/>
    </xf>
    <xf numFmtId="3" fontId="20" fillId="0" borderId="13" xfId="303" applyNumberFormat="1" applyFont="1" applyBorder="1" applyAlignment="1">
      <alignment horizontal="center" vertical="center"/>
    </xf>
    <xf numFmtId="3" fontId="21" fillId="0" borderId="2" xfId="303" applyNumberFormat="1" applyFont="1" applyBorder="1" applyAlignment="1">
      <alignment horizontal="center" vertical="center"/>
    </xf>
    <xf numFmtId="49" fontId="24" fillId="0" borderId="2" xfId="303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0" borderId="2" xfId="303" applyNumberFormat="1" applyFont="1" applyBorder="1" applyAlignment="1">
      <alignment vertical="center"/>
    </xf>
    <xf numFmtId="49" fontId="25" fillId="0" borderId="2" xfId="303" applyNumberFormat="1" applyFont="1" applyBorder="1" applyAlignment="1">
      <alignment vertical="center"/>
    </xf>
    <xf numFmtId="3" fontId="25" fillId="0" borderId="2" xfId="0" applyNumberFormat="1" applyFont="1" applyBorder="1" applyAlignment="1">
      <alignment vertical="center"/>
    </xf>
    <xf numFmtId="3" fontId="25" fillId="0" borderId="2" xfId="303" applyNumberFormat="1" applyFont="1" applyBorder="1" applyAlignment="1">
      <alignment vertical="center"/>
    </xf>
    <xf numFmtId="211" fontId="25" fillId="0" borderId="2" xfId="303" applyNumberFormat="1" applyFont="1" applyBorder="1" applyAlignment="1">
      <alignment horizontal="right" vertical="center"/>
    </xf>
    <xf numFmtId="3" fontId="25" fillId="0" borderId="2" xfId="181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right" vertical="center"/>
    </xf>
    <xf numFmtId="3" fontId="29" fillId="0" borderId="2" xfId="181" applyNumberFormat="1" applyFont="1" applyBorder="1" applyAlignment="1">
      <alignment horizontal="center"/>
    </xf>
    <xf numFmtId="3" fontId="30" fillId="0" borderId="0" xfId="303" applyNumberFormat="1" applyFont="1"/>
    <xf numFmtId="0" fontId="30" fillId="0" borderId="0" xfId="303" applyFont="1"/>
    <xf numFmtId="0" fontId="31" fillId="0" borderId="0" xfId="303" applyFont="1" applyAlignment="1">
      <alignment horizontal="center"/>
    </xf>
    <xf numFmtId="0" fontId="19" fillId="0" borderId="0" xfId="303" applyFont="1" applyAlignment="1">
      <alignment horizontal="center"/>
    </xf>
    <xf numFmtId="0" fontId="18" fillId="0" borderId="0" xfId="303" applyFont="1" applyAlignment="1">
      <alignment vertical="center"/>
    </xf>
    <xf numFmtId="0" fontId="32" fillId="0" borderId="1" xfId="303" applyFont="1" applyBorder="1" applyAlignment="1">
      <alignment horizontal="right" vertical="center"/>
    </xf>
    <xf numFmtId="0" fontId="20" fillId="0" borderId="15" xfId="303" applyFont="1" applyBorder="1" applyAlignment="1">
      <alignment horizontal="center" vertical="center" wrapText="1"/>
    </xf>
    <xf numFmtId="0" fontId="20" fillId="0" borderId="16" xfId="303" applyFont="1" applyBorder="1" applyAlignment="1">
      <alignment horizontal="center" vertical="center" wrapText="1"/>
    </xf>
    <xf numFmtId="0" fontId="25" fillId="0" borderId="2" xfId="303" applyFont="1" applyBorder="1" applyAlignment="1">
      <alignment vertical="center"/>
    </xf>
    <xf numFmtId="211" fontId="25" fillId="0" borderId="2" xfId="303" applyNumberFormat="1" applyFont="1" applyBorder="1" applyAlignment="1">
      <alignment vertical="center"/>
    </xf>
    <xf numFmtId="211" fontId="33" fillId="0" borderId="2" xfId="303" applyNumberFormat="1" applyFont="1" applyBorder="1" applyAlignment="1">
      <alignment vertical="center"/>
    </xf>
    <xf numFmtId="0" fontId="30" fillId="0" borderId="0" xfId="303" applyFont="1" applyAlignment="1">
      <alignment horizontal="right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195" applyFont="1" applyAlignment="1">
      <alignment horizontal="left"/>
    </xf>
    <xf numFmtId="0" fontId="38" fillId="0" borderId="0" xfId="195"/>
    <xf numFmtId="3" fontId="39" fillId="0" borderId="0" xfId="275" applyNumberFormat="1" applyFont="1" applyFill="1" applyBorder="1" applyAlignment="1">
      <alignment horizontal="right"/>
    </xf>
    <xf numFmtId="0" fontId="40" fillId="0" borderId="0" xfId="275" applyFont="1" applyAlignment="1">
      <alignment horizontal="left"/>
    </xf>
    <xf numFmtId="0" fontId="13" fillId="0" borderId="0" xfId="275" applyFont="1"/>
    <xf numFmtId="3" fontId="39" fillId="0" borderId="0" xfId="275" applyNumberFormat="1" applyFont="1" applyFill="1" applyBorder="1" applyAlignment="1"/>
    <xf numFmtId="3" fontId="31" fillId="0" borderId="0" xfId="275" applyNumberFormat="1" applyFont="1" applyFill="1" applyAlignment="1">
      <alignment horizontal="center"/>
    </xf>
    <xf numFmtId="0" fontId="13" fillId="0" borderId="0" xfId="275" applyFont="1" applyAlignment="1">
      <alignment horizontal="center"/>
    </xf>
    <xf numFmtId="3" fontId="31" fillId="0" borderId="0" xfId="275" applyNumberFormat="1" applyFont="1" applyFill="1" applyBorder="1" applyAlignment="1">
      <alignment horizontal="center"/>
    </xf>
    <xf numFmtId="3" fontId="31" fillId="0" borderId="1" xfId="275" applyNumberFormat="1" applyFont="1" applyFill="1" applyBorder="1" applyAlignment="1">
      <alignment horizontal="center"/>
    </xf>
    <xf numFmtId="3" fontId="32" fillId="0" borderId="1" xfId="275" applyNumberFormat="1" applyFont="1" applyFill="1" applyBorder="1" applyAlignment="1">
      <alignment horizontal="right"/>
    </xf>
    <xf numFmtId="3" fontId="40" fillId="0" borderId="7" xfId="275" applyNumberFormat="1" applyFont="1" applyFill="1" applyBorder="1" applyAlignment="1">
      <alignment horizontal="center" vertical="center" wrapText="1"/>
    </xf>
    <xf numFmtId="3" fontId="40" fillId="0" borderId="17" xfId="275" applyNumberFormat="1" applyFont="1" applyFill="1" applyBorder="1" applyAlignment="1">
      <alignment horizontal="center" vertical="center" wrapText="1"/>
    </xf>
    <xf numFmtId="3" fontId="40" fillId="0" borderId="8" xfId="275" applyNumberFormat="1" applyFont="1" applyFill="1" applyBorder="1" applyAlignment="1">
      <alignment horizontal="center" vertical="center" wrapText="1"/>
    </xf>
    <xf numFmtId="3" fontId="40" fillId="0" borderId="9" xfId="275" applyNumberFormat="1" applyFont="1" applyFill="1" applyBorder="1" applyAlignment="1">
      <alignment horizontal="center" vertical="center" wrapText="1"/>
    </xf>
    <xf numFmtId="3" fontId="10" fillId="0" borderId="0" xfId="195" applyNumberFormat="1" applyFont="1"/>
    <xf numFmtId="3" fontId="40" fillId="0" borderId="13" xfId="275" applyNumberFormat="1" applyFont="1" applyFill="1" applyBorder="1" applyAlignment="1">
      <alignment horizontal="center" vertical="center" wrapText="1"/>
    </xf>
    <xf numFmtId="3" fontId="40" fillId="0" borderId="16" xfId="275" applyNumberFormat="1" applyFont="1" applyFill="1" applyBorder="1" applyAlignment="1">
      <alignment horizontal="center" vertical="center" wrapText="1"/>
    </xf>
    <xf numFmtId="3" fontId="40" fillId="0" borderId="2" xfId="275" applyNumberFormat="1" applyFont="1" applyFill="1" applyBorder="1" applyAlignment="1">
      <alignment horizontal="center" vertical="center" wrapText="1"/>
    </xf>
    <xf numFmtId="3" fontId="40" fillId="0" borderId="18" xfId="275" applyNumberFormat="1" applyFont="1" applyFill="1" applyBorder="1" applyAlignment="1">
      <alignment horizontal="center" vertical="center" wrapText="1"/>
    </xf>
    <xf numFmtId="3" fontId="41" fillId="0" borderId="18" xfId="275" applyNumberFormat="1" applyFont="1" applyFill="1" applyBorder="1" applyAlignment="1">
      <alignment horizontal="left" vertical="center" wrapText="1"/>
    </xf>
    <xf numFmtId="3" fontId="41" fillId="0" borderId="18" xfId="275" applyNumberFormat="1" applyFont="1" applyFill="1" applyBorder="1" applyAlignment="1">
      <alignment horizontal="right" vertical="center" wrapText="1"/>
    </xf>
    <xf numFmtId="3" fontId="40" fillId="0" borderId="18" xfId="275" applyNumberFormat="1" applyFont="1" applyFill="1" applyBorder="1" applyAlignment="1">
      <alignment horizontal="left" vertical="center" wrapText="1"/>
    </xf>
    <xf numFmtId="3" fontId="37" fillId="0" borderId="0" xfId="195" applyNumberFormat="1" applyFont="1"/>
    <xf numFmtId="3" fontId="40" fillId="0" borderId="19" xfId="275" applyNumberFormat="1" applyFont="1" applyFill="1" applyBorder="1" applyAlignment="1">
      <alignment horizontal="center" vertical="center"/>
    </xf>
    <xf numFmtId="3" fontId="5" fillId="0" borderId="19" xfId="275" applyNumberFormat="1" applyFont="1" applyFill="1" applyBorder="1" applyAlignment="1">
      <alignment horizontal="left"/>
    </xf>
    <xf numFmtId="3" fontId="41" fillId="0" borderId="19" xfId="275" applyNumberFormat="1" applyFont="1" applyFill="1" applyBorder="1" applyAlignment="1">
      <alignment horizontal="left" vertical="center" wrapText="1"/>
    </xf>
    <xf numFmtId="3" fontId="41" fillId="0" borderId="19" xfId="275" applyNumberFormat="1" applyFont="1" applyFill="1" applyBorder="1" applyAlignment="1">
      <alignment horizontal="right" vertical="center" wrapText="1"/>
    </xf>
    <xf numFmtId="3" fontId="42" fillId="0" borderId="19" xfId="275" applyNumberFormat="1" applyFont="1" applyFill="1" applyBorder="1" applyAlignment="1">
      <alignment horizontal="left"/>
    </xf>
    <xf numFmtId="3" fontId="41" fillId="0" borderId="19" xfId="275" applyNumberFormat="1" applyFont="1" applyFill="1" applyBorder="1" applyAlignment="1">
      <alignment horizontal="right"/>
    </xf>
    <xf numFmtId="3" fontId="13" fillId="0" borderId="19" xfId="275" applyNumberFormat="1" applyFont="1" applyFill="1" applyBorder="1" applyAlignment="1">
      <alignment horizontal="left"/>
    </xf>
    <xf numFmtId="3" fontId="13" fillId="0" borderId="19" xfId="275" applyNumberFormat="1" applyFont="1" applyFill="1" applyBorder="1" applyAlignment="1">
      <alignment horizontal="center" vertical="center"/>
    </xf>
    <xf numFmtId="3" fontId="42" fillId="0" borderId="19" xfId="275" applyNumberFormat="1" applyFont="1" applyFill="1" applyBorder="1" applyAlignment="1">
      <alignment horizontal="right" vertical="center" wrapText="1"/>
    </xf>
    <xf numFmtId="3" fontId="42" fillId="0" borderId="19" xfId="275" applyNumberFormat="1" applyFont="1" applyFill="1" applyBorder="1" applyAlignment="1">
      <alignment horizontal="right"/>
    </xf>
    <xf numFmtId="3" fontId="41" fillId="0" borderId="19" xfId="275" applyNumberFormat="1" applyFont="1" applyFill="1" applyBorder="1" applyAlignment="1">
      <alignment horizontal="left"/>
    </xf>
    <xf numFmtId="3" fontId="43" fillId="0" borderId="19" xfId="275" applyNumberFormat="1" applyFont="1" applyFill="1" applyBorder="1" applyAlignment="1">
      <alignment horizontal="left"/>
    </xf>
    <xf numFmtId="3" fontId="40" fillId="0" borderId="19" xfId="275" applyNumberFormat="1" applyFont="1" applyFill="1" applyBorder="1" applyAlignment="1">
      <alignment horizontal="left"/>
    </xf>
    <xf numFmtId="3" fontId="10" fillId="0" borderId="19" xfId="275" applyNumberFormat="1" applyFont="1" applyFill="1" applyBorder="1" applyAlignment="1">
      <alignment horizontal="center" vertical="center"/>
    </xf>
    <xf numFmtId="3" fontId="43" fillId="0" borderId="19" xfId="275" applyNumberFormat="1" applyFont="1" applyFill="1" applyBorder="1" applyAlignment="1">
      <alignment horizontal="right"/>
    </xf>
    <xf numFmtId="3" fontId="10" fillId="0" borderId="19" xfId="275" applyNumberFormat="1" applyFont="1" applyFill="1" applyBorder="1" applyAlignment="1">
      <alignment horizontal="left"/>
    </xf>
    <xf numFmtId="3" fontId="37" fillId="0" borderId="19" xfId="275" applyNumberFormat="1" applyFont="1" applyFill="1" applyBorder="1" applyAlignment="1">
      <alignment horizontal="center" vertical="center"/>
    </xf>
    <xf numFmtId="3" fontId="37" fillId="0" borderId="19" xfId="275" applyNumberFormat="1" applyFont="1" applyFill="1" applyBorder="1" applyAlignment="1">
      <alignment horizontal="left"/>
    </xf>
    <xf numFmtId="3" fontId="42" fillId="0" borderId="19" xfId="275" applyNumberFormat="1" applyFont="1" applyFill="1" applyBorder="1" applyAlignment="1">
      <alignment horizontal="left" vertical="center" wrapText="1"/>
    </xf>
    <xf numFmtId="0" fontId="13" fillId="0" borderId="0" xfId="275" applyFont="1" applyFill="1" applyBorder="1" applyAlignment="1">
      <alignment horizontal="center"/>
    </xf>
    <xf numFmtId="0" fontId="13" fillId="0" borderId="0" xfId="275" applyFont="1" applyFill="1" applyBorder="1" applyAlignment="1">
      <alignment wrapText="1"/>
    </xf>
    <xf numFmtId="0" fontId="13" fillId="0" borderId="0" xfId="299" applyNumberFormat="1" applyFont="1" applyFill="1" applyBorder="1" applyAlignment="1">
      <alignment horizontal="center" wrapText="1"/>
    </xf>
    <xf numFmtId="3" fontId="13" fillId="0" borderId="0" xfId="275" applyNumberFormat="1" applyFont="1" applyFill="1" applyBorder="1" applyAlignment="1">
      <alignment horizontal="right" vertical="center" wrapText="1"/>
    </xf>
    <xf numFmtId="198" fontId="44" fillId="0" borderId="0" xfId="204" applyNumberFormat="1" applyFont="1" applyBorder="1" applyAlignment="1">
      <alignment horizontal="center"/>
    </xf>
    <xf numFmtId="0" fontId="45" fillId="0" borderId="0" xfId="304" applyFont="1" applyAlignment="1">
      <alignment horizontal="center" vertical="center"/>
    </xf>
    <xf numFmtId="49" fontId="18" fillId="0" borderId="0" xfId="304" applyNumberFormat="1" applyFont="1" applyAlignment="1">
      <alignment vertical="center"/>
    </xf>
    <xf numFmtId="0" fontId="46" fillId="0" borderId="0" xfId="304" applyFont="1" applyAlignment="1">
      <alignment horizontal="center" vertical="center"/>
    </xf>
    <xf numFmtId="0" fontId="38" fillId="0" borderId="0" xfId="201"/>
    <xf numFmtId="198" fontId="44" fillId="0" borderId="0" xfId="204" applyNumberFormat="1" applyFont="1" applyAlignment="1">
      <alignment horizontal="center"/>
    </xf>
    <xf numFmtId="198" fontId="19" fillId="0" borderId="0" xfId="204" applyNumberFormat="1" applyFont="1" applyAlignment="1">
      <alignment horizontal="center"/>
    </xf>
    <xf numFmtId="0" fontId="31" fillId="0" borderId="0" xfId="284" applyFont="1" applyAlignment="1">
      <alignment horizontal="left"/>
    </xf>
    <xf numFmtId="3" fontId="31" fillId="0" borderId="0" xfId="275" applyNumberFormat="1" applyFont="1" applyFill="1" applyAlignment="1">
      <alignment horizontal="center" vertical="center"/>
    </xf>
    <xf numFmtId="3" fontId="31" fillId="0" borderId="0" xfId="275" applyNumberFormat="1" applyFont="1" applyFill="1" applyAlignment="1">
      <alignment horizontal="left" vertical="center"/>
    </xf>
    <xf numFmtId="3" fontId="31" fillId="0" borderId="0" xfId="275" applyNumberFormat="1" applyFont="1" applyFill="1" applyAlignment="1">
      <alignment horizontal="left"/>
    </xf>
    <xf numFmtId="3" fontId="31" fillId="0" borderId="0" xfId="275" applyNumberFormat="1" applyFont="1" applyFill="1" applyAlignment="1">
      <alignment horizontal="right"/>
    </xf>
    <xf numFmtId="0" fontId="1" fillId="0" borderId="0" xfId="195" applyFont="1"/>
    <xf numFmtId="3" fontId="1" fillId="0" borderId="0" xfId="195" applyNumberFormat="1" applyFont="1"/>
    <xf numFmtId="3" fontId="13" fillId="0" borderId="0" xfId="275" applyNumberFormat="1" applyFont="1" applyFill="1" applyAlignment="1">
      <alignment horizontal="center" vertical="center"/>
    </xf>
    <xf numFmtId="0" fontId="40" fillId="0" borderId="0" xfId="275" applyFont="1" applyFill="1" applyAlignment="1">
      <alignment horizontal="center"/>
    </xf>
    <xf numFmtId="3" fontId="13" fillId="0" borderId="0" xfId="275" applyNumberFormat="1" applyFont="1" applyFill="1" applyAlignment="1">
      <alignment horizontal="right"/>
    </xf>
    <xf numFmtId="0" fontId="10" fillId="0" borderId="0" xfId="195" applyFont="1"/>
    <xf numFmtId="0" fontId="10" fillId="0" borderId="0" xfId="195" applyFont="1" applyAlignment="1">
      <alignment horizontal="right"/>
    </xf>
    <xf numFmtId="0" fontId="44" fillId="0" borderId="0" xfId="284" applyFont="1" applyAlignment="1">
      <alignment horizontal="left" vertical="center"/>
    </xf>
    <xf numFmtId="0" fontId="47" fillId="0" borderId="0" xfId="284" applyFont="1" applyAlignment="1">
      <alignment horizontal="left" vertical="center"/>
    </xf>
    <xf numFmtId="198" fontId="47" fillId="0" borderId="0" xfId="192" applyNumberFormat="1" applyFont="1" applyAlignment="1">
      <alignment vertical="center"/>
    </xf>
    <xf numFmtId="0" fontId="47" fillId="0" borderId="0" xfId="284" applyFont="1" applyAlignment="1">
      <alignment horizontal="right" vertical="center"/>
    </xf>
    <xf numFmtId="0" fontId="47" fillId="0" borderId="0" xfId="284" applyFont="1" applyAlignment="1">
      <alignment vertical="center"/>
    </xf>
    <xf numFmtId="198" fontId="48" fillId="0" borderId="0" xfId="192" applyNumberFormat="1" applyFont="1" applyAlignment="1">
      <alignment horizontal="center" vertical="center"/>
    </xf>
    <xf numFmtId="0" fontId="38" fillId="0" borderId="0" xfId="197"/>
    <xf numFmtId="0" fontId="13" fillId="0" borderId="0" xfId="284" applyFont="1" applyAlignment="1">
      <alignment vertical="center"/>
    </xf>
    <xf numFmtId="198" fontId="13" fillId="0" borderId="0" xfId="192" applyNumberFormat="1" applyFont="1" applyAlignment="1">
      <alignment vertical="center"/>
    </xf>
    <xf numFmtId="0" fontId="49" fillId="0" borderId="0" xfId="284" applyFont="1" applyAlignment="1">
      <alignment horizontal="right" vertical="center"/>
    </xf>
    <xf numFmtId="0" fontId="31" fillId="0" borderId="7" xfId="284" applyFont="1" applyBorder="1" applyAlignment="1">
      <alignment horizontal="center" vertical="center"/>
    </xf>
    <xf numFmtId="198" fontId="31" fillId="0" borderId="10" xfId="192" applyNumberFormat="1" applyFont="1" applyBorder="1" applyAlignment="1">
      <alignment horizontal="center" vertical="center"/>
    </xf>
    <xf numFmtId="0" fontId="50" fillId="0" borderId="0" xfId="284" applyFont="1" applyAlignment="1">
      <alignment vertical="center"/>
    </xf>
    <xf numFmtId="0" fontId="31" fillId="0" borderId="13" xfId="284" applyFont="1" applyBorder="1" applyAlignment="1">
      <alignment horizontal="center" vertical="center"/>
    </xf>
    <xf numFmtId="198" fontId="31" fillId="0" borderId="14" xfId="192" applyNumberFormat="1" applyFont="1" applyBorder="1" applyAlignment="1">
      <alignment horizontal="center" vertical="center"/>
    </xf>
    <xf numFmtId="0" fontId="31" fillId="0" borderId="3" xfId="192" applyNumberFormat="1" applyFont="1" applyBorder="1" applyAlignment="1">
      <alignment horizontal="center" vertical="center"/>
    </xf>
    <xf numFmtId="0" fontId="31" fillId="0" borderId="3" xfId="284" applyFont="1" applyBorder="1" applyAlignment="1">
      <alignment horizontal="left" vertical="center"/>
    </xf>
    <xf numFmtId="198" fontId="31" fillId="0" borderId="3" xfId="192" applyNumberFormat="1" applyFont="1" applyBorder="1" applyAlignment="1">
      <alignment vertical="center"/>
    </xf>
    <xf numFmtId="0" fontId="40" fillId="0" borderId="3" xfId="284" applyFont="1" applyBorder="1" applyAlignment="1">
      <alignment vertical="center"/>
    </xf>
    <xf numFmtId="0" fontId="40" fillId="0" borderId="0" xfId="284" applyFont="1" applyAlignment="1">
      <alignment vertical="center"/>
    </xf>
    <xf numFmtId="0" fontId="39" fillId="0" borderId="20" xfId="192" applyNumberFormat="1" applyFont="1" applyBorder="1" applyAlignment="1">
      <alignment horizontal="center" vertical="center"/>
    </xf>
    <xf numFmtId="0" fontId="39" fillId="0" borderId="20" xfId="284" applyFont="1" applyBorder="1" applyAlignment="1">
      <alignment horizontal="left" vertical="center"/>
    </xf>
    <xf numFmtId="198" fontId="39" fillId="0" borderId="20" xfId="192" applyNumberFormat="1" applyFont="1" applyBorder="1" applyAlignment="1">
      <alignment vertical="center"/>
    </xf>
    <xf numFmtId="0" fontId="13" fillId="0" borderId="20" xfId="284" applyFont="1" applyBorder="1" applyAlignment="1">
      <alignment vertical="center"/>
    </xf>
    <xf numFmtId="1" fontId="39" fillId="0" borderId="4" xfId="192" applyNumberFormat="1" applyFont="1" applyBorder="1" applyAlignment="1">
      <alignment horizontal="center" vertical="center"/>
    </xf>
    <xf numFmtId="0" fontId="39" fillId="0" borderId="4" xfId="284" applyFont="1" applyBorder="1" applyAlignment="1">
      <alignment vertical="center"/>
    </xf>
    <xf numFmtId="198" fontId="39" fillId="0" borderId="4" xfId="192" applyNumberFormat="1" applyFont="1" applyBorder="1" applyAlignment="1">
      <alignment vertical="center"/>
    </xf>
    <xf numFmtId="0" fontId="13" fillId="0" borderId="4" xfId="284" applyFont="1" applyBorder="1" applyAlignment="1">
      <alignment vertical="center"/>
    </xf>
    <xf numFmtId="0" fontId="31" fillId="0" borderId="20" xfId="192" applyNumberFormat="1" applyFont="1" applyBorder="1" applyAlignment="1">
      <alignment horizontal="center" vertical="center"/>
    </xf>
    <xf numFmtId="0" fontId="31" fillId="0" borderId="20" xfId="284" applyFont="1" applyBorder="1" applyAlignment="1">
      <alignment horizontal="left" vertical="center"/>
    </xf>
    <xf numFmtId="198" fontId="31" fillId="0" borderId="20" xfId="192" applyNumberFormat="1" applyFont="1" applyBorder="1" applyAlignment="1">
      <alignment vertical="center"/>
    </xf>
    <xf numFmtId="0" fontId="40" fillId="0" borderId="20" xfId="284" applyFont="1" applyBorder="1" applyAlignment="1">
      <alignment vertical="center"/>
    </xf>
    <xf numFmtId="198" fontId="39" fillId="0" borderId="20" xfId="204" applyNumberFormat="1" applyFont="1" applyBorder="1"/>
    <xf numFmtId="198" fontId="13" fillId="0" borderId="20" xfId="284" applyNumberFormat="1" applyFont="1" applyBorder="1" applyAlignment="1">
      <alignment vertical="center"/>
    </xf>
    <xf numFmtId="0" fontId="51" fillId="0" borderId="4" xfId="201" applyFont="1" applyBorder="1" applyAlignment="1">
      <alignment vertical="center" wrapText="1"/>
    </xf>
    <xf numFmtId="1" fontId="39" fillId="0" borderId="6" xfId="192" applyNumberFormat="1" applyFont="1" applyBorder="1" applyAlignment="1">
      <alignment horizontal="center" vertical="center"/>
    </xf>
    <xf numFmtId="0" fontId="51" fillId="0" borderId="6" xfId="201" applyFont="1" applyBorder="1" applyAlignment="1">
      <alignment vertical="center" wrapText="1"/>
    </xf>
    <xf numFmtId="198" fontId="39" fillId="0" borderId="6" xfId="192" applyNumberFormat="1" applyFont="1" applyBorder="1" applyAlignment="1">
      <alignment vertical="center"/>
    </xf>
    <xf numFmtId="0" fontId="13" fillId="0" borderId="6" xfId="284" applyFont="1" applyBorder="1" applyAlignment="1">
      <alignment vertical="center"/>
    </xf>
    <xf numFmtId="0" fontId="31" fillId="0" borderId="0" xfId="284" applyFont="1" applyAlignment="1">
      <alignment horizontal="center"/>
    </xf>
    <xf numFmtId="0" fontId="0" fillId="0" borderId="0" xfId="0" applyFont="1"/>
    <xf numFmtId="0" fontId="31" fillId="0" borderId="0" xfId="181" applyFont="1" applyAlignment="1">
      <alignment horizontal="left"/>
    </xf>
    <xf numFmtId="0" fontId="39" fillId="0" borderId="0" xfId="181" applyFont="1" applyAlignment="1"/>
    <xf numFmtId="0" fontId="39" fillId="0" borderId="0" xfId="284" applyFont="1" applyAlignment="1">
      <alignment horizontal="right"/>
    </xf>
    <xf numFmtId="0" fontId="32" fillId="0" borderId="0" xfId="284" applyFont="1" applyAlignment="1">
      <alignment horizontal="right" vertical="center"/>
    </xf>
    <xf numFmtId="0" fontId="44" fillId="0" borderId="2" xfId="284" applyFont="1" applyBorder="1" applyAlignment="1">
      <alignment horizontal="center" vertical="center"/>
    </xf>
    <xf numFmtId="198" fontId="44" fillId="0" borderId="2" xfId="204" applyNumberFormat="1" applyFont="1" applyBorder="1" applyAlignment="1">
      <alignment horizontal="center" vertical="center"/>
    </xf>
    <xf numFmtId="0" fontId="44" fillId="0" borderId="2" xfId="204" applyNumberFormat="1" applyFont="1" applyBorder="1" applyAlignment="1">
      <alignment horizontal="center"/>
    </xf>
    <xf numFmtId="0" fontId="44" fillId="0" borderId="2" xfId="284" applyFont="1" applyBorder="1" applyAlignment="1">
      <alignment horizontal="left"/>
    </xf>
    <xf numFmtId="198" fontId="44" fillId="0" borderId="2" xfId="204" applyNumberFormat="1" applyFont="1" applyBorder="1"/>
    <xf numFmtId="0" fontId="44" fillId="0" borderId="2" xfId="284" applyFont="1" applyBorder="1"/>
    <xf numFmtId="0" fontId="31" fillId="0" borderId="2" xfId="284" applyFont="1" applyBorder="1" applyAlignment="1">
      <alignment horizontal="left"/>
    </xf>
    <xf numFmtId="0" fontId="47" fillId="0" borderId="2" xfId="204" applyNumberFormat="1" applyFont="1" applyBorder="1" applyAlignment="1">
      <alignment horizontal="center"/>
    </xf>
    <xf numFmtId="0" fontId="39" fillId="0" borderId="2" xfId="284" applyFont="1" applyBorder="1" applyAlignment="1">
      <alignment horizontal="left"/>
    </xf>
    <xf numFmtId="198" fontId="47" fillId="0" borderId="2" xfId="204" applyNumberFormat="1" applyFont="1" applyBorder="1"/>
    <xf numFmtId="0" fontId="52" fillId="0" borderId="2" xfId="201" applyFont="1" applyBorder="1" applyAlignment="1">
      <alignment horizontal="center" vertical="center" wrapText="1"/>
    </xf>
    <xf numFmtId="0" fontId="52" fillId="0" borderId="2" xfId="201" applyFont="1" applyBorder="1" applyAlignment="1">
      <alignment vertical="center" wrapText="1"/>
    </xf>
    <xf numFmtId="3" fontId="52" fillId="0" borderId="2" xfId="201" applyNumberFormat="1" applyFont="1" applyBorder="1" applyAlignment="1">
      <alignment horizontal="right" vertical="center" wrapText="1"/>
    </xf>
    <xf numFmtId="0" fontId="51" fillId="0" borderId="2" xfId="201" applyFont="1" applyBorder="1" applyAlignment="1">
      <alignment horizontal="center" vertical="center" wrapText="1"/>
    </xf>
    <xf numFmtId="0" fontId="51" fillId="0" borderId="2" xfId="201" applyFont="1" applyBorder="1" applyAlignment="1">
      <alignment vertical="center" wrapText="1"/>
    </xf>
    <xf numFmtId="3" fontId="51" fillId="0" borderId="2" xfId="201" applyNumberFormat="1" applyFont="1" applyBorder="1" applyAlignment="1">
      <alignment horizontal="right" vertical="center" wrapText="1"/>
    </xf>
    <xf numFmtId="1" fontId="47" fillId="0" borderId="2" xfId="204" applyNumberFormat="1" applyFont="1" applyBorder="1" applyAlignment="1">
      <alignment horizontal="center"/>
    </xf>
    <xf numFmtId="0" fontId="47" fillId="0" borderId="2" xfId="284" applyFont="1" applyBorder="1"/>
    <xf numFmtId="1" fontId="39" fillId="0" borderId="0" xfId="204" applyNumberFormat="1" applyFont="1" applyBorder="1" applyAlignment="1">
      <alignment horizontal="center"/>
    </xf>
    <xf numFmtId="0" fontId="39" fillId="0" borderId="0" xfId="284" applyFont="1" applyBorder="1"/>
    <xf numFmtId="198" fontId="39" fillId="0" borderId="0" xfId="204" applyNumberFormat="1" applyFont="1" applyBorder="1"/>
    <xf numFmtId="0" fontId="13" fillId="0" borderId="0" xfId="284" applyFont="1" applyBorder="1"/>
    <xf numFmtId="198" fontId="31" fillId="0" borderId="0" xfId="204" applyNumberFormat="1" applyFont="1" applyBorder="1" applyAlignment="1">
      <alignment horizontal="left"/>
    </xf>
    <xf numFmtId="0" fontId="38" fillId="0" borderId="0" xfId="201" applyFont="1" applyAlignment="1">
      <alignment horizontal="left"/>
    </xf>
    <xf numFmtId="0" fontId="38" fillId="0" borderId="0" xfId="201" applyAlignment="1">
      <alignment horizontal="left"/>
    </xf>
    <xf numFmtId="0" fontId="38" fillId="0" borderId="0" xfId="201" applyAlignment="1">
      <alignment horizontal="center"/>
    </xf>
    <xf numFmtId="0" fontId="42" fillId="0" borderId="0" xfId="181" applyFont="1" applyBorder="1"/>
    <xf numFmtId="0" fontId="41" fillId="0" borderId="0" xfId="181" applyFont="1" applyBorder="1"/>
    <xf numFmtId="0" fontId="53" fillId="0" borderId="0" xfId="181" applyFont="1" applyBorder="1"/>
    <xf numFmtId="0" fontId="43" fillId="0" borderId="0" xfId="181" applyFont="1" applyBorder="1"/>
    <xf numFmtId="0" fontId="31" fillId="0" borderId="0" xfId="181" applyFont="1"/>
    <xf numFmtId="0" fontId="39" fillId="0" borderId="0" xfId="181" applyFont="1"/>
    <xf numFmtId="198" fontId="39" fillId="0" borderId="0" xfId="4" applyNumberFormat="1" applyFont="1" applyAlignment="1">
      <alignment horizontal="center"/>
    </xf>
    <xf numFmtId="198" fontId="31" fillId="0" borderId="0" xfId="4" applyNumberFormat="1" applyFont="1" applyAlignment="1">
      <alignment horizontal="right"/>
    </xf>
    <xf numFmtId="0" fontId="44" fillId="0" borderId="0" xfId="181" applyFont="1" applyAlignment="1">
      <alignment horizontal="center"/>
    </xf>
    <xf numFmtId="0" fontId="31" fillId="0" borderId="2" xfId="181" applyFont="1" applyBorder="1" applyAlignment="1">
      <alignment horizontal="center" vertical="center" wrapText="1"/>
    </xf>
    <xf numFmtId="0" fontId="39" fillId="0" borderId="2" xfId="181" applyFont="1" applyBorder="1" applyAlignment="1">
      <alignment horizontal="center"/>
    </xf>
    <xf numFmtId="212" fontId="39" fillId="0" borderId="2" xfId="1" applyNumberFormat="1" applyFont="1" applyBorder="1" applyAlignment="1">
      <alignment horizontal="center"/>
    </xf>
    <xf numFmtId="0" fontId="42" fillId="0" borderId="2" xfId="181" applyFont="1" applyBorder="1" applyAlignment="1">
      <alignment horizontal="center"/>
    </xf>
    <xf numFmtId="0" fontId="41" fillId="0" borderId="2" xfId="0" applyFont="1" applyBorder="1"/>
    <xf numFmtId="3" fontId="41" fillId="0" borderId="2" xfId="1" applyNumberFormat="1" applyFont="1" applyBorder="1"/>
    <xf numFmtId="181" fontId="41" fillId="0" borderId="2" xfId="0" applyNumberFormat="1" applyFont="1" applyBorder="1"/>
    <xf numFmtId="0" fontId="42" fillId="0" borderId="2" xfId="0" applyFont="1" applyBorder="1"/>
    <xf numFmtId="3" fontId="42" fillId="0" borderId="2" xfId="1" applyNumberFormat="1" applyFont="1" applyBorder="1"/>
    <xf numFmtId="181" fontId="42" fillId="0" borderId="2" xfId="1" applyFont="1" applyBorder="1"/>
    <xf numFmtId="3" fontId="42" fillId="0" borderId="2" xfId="1" applyNumberFormat="1" applyFont="1" applyBorder="1" applyAlignment="1">
      <alignment horizontal="right"/>
    </xf>
    <xf numFmtId="0" fontId="42" fillId="0" borderId="2" xfId="0" applyFont="1" applyBorder="1" applyAlignment="1">
      <alignment horizontal="left"/>
    </xf>
    <xf numFmtId="0" fontId="28" fillId="0" borderId="2" xfId="0" applyFont="1" applyBorder="1"/>
    <xf numFmtId="0" fontId="53" fillId="0" borderId="7" xfId="181" applyFont="1" applyBorder="1" applyAlignment="1">
      <alignment horizontal="center"/>
    </xf>
    <xf numFmtId="0" fontId="54" fillId="0" borderId="7" xfId="0" applyFont="1" applyBorder="1"/>
    <xf numFmtId="3" fontId="54" fillId="0" borderId="7" xfId="1" applyNumberFormat="1" applyFont="1" applyBorder="1"/>
    <xf numFmtId="181" fontId="54" fillId="0" borderId="7" xfId="1" applyFont="1" applyBorder="1"/>
    <xf numFmtId="0" fontId="42" fillId="0" borderId="21" xfId="181" applyFont="1" applyBorder="1" applyAlignment="1">
      <alignment horizontal="center"/>
    </xf>
    <xf numFmtId="0" fontId="41" fillId="0" borderId="21" xfId="181" applyFont="1" applyBorder="1" applyAlignment="1">
      <alignment horizontal="left"/>
    </xf>
    <xf numFmtId="3" fontId="41" fillId="0" borderId="21" xfId="181" applyNumberFormat="1" applyFont="1" applyBorder="1"/>
    <xf numFmtId="212" fontId="41" fillId="0" borderId="21" xfId="1" applyNumberFormat="1" applyFont="1" applyBorder="1"/>
    <xf numFmtId="0" fontId="41" fillId="0" borderId="2" xfId="181" applyFont="1" applyBorder="1" applyAlignment="1">
      <alignment horizontal="center"/>
    </xf>
    <xf numFmtId="0" fontId="55" fillId="0" borderId="2" xfId="0" applyFont="1" applyBorder="1"/>
    <xf numFmtId="3" fontId="56" fillId="0" borderId="2" xfId="0" applyNumberFormat="1" applyFont="1" applyBorder="1" applyAlignment="1">
      <alignment vertical="center"/>
    </xf>
    <xf numFmtId="3" fontId="55" fillId="0" borderId="2" xfId="0" applyNumberFormat="1" applyFont="1" applyBorder="1"/>
    <xf numFmtId="3" fontId="57" fillId="0" borderId="2" xfId="0" applyNumberFormat="1" applyFont="1" applyBorder="1" applyAlignment="1">
      <alignment vertical="center"/>
    </xf>
    <xf numFmtId="3" fontId="28" fillId="0" borderId="2" xfId="0" applyNumberFormat="1" applyFont="1" applyBorder="1"/>
    <xf numFmtId="204" fontId="28" fillId="0" borderId="2" xfId="0" applyNumberFormat="1" applyFont="1" applyBorder="1"/>
    <xf numFmtId="0" fontId="53" fillId="0" borderId="2" xfId="181" applyFont="1" applyBorder="1" applyAlignment="1">
      <alignment horizontal="center"/>
    </xf>
    <xf numFmtId="0" fontId="58" fillId="0" borderId="2" xfId="0" applyFont="1" applyBorder="1"/>
    <xf numFmtId="0" fontId="59" fillId="0" borderId="2" xfId="0" applyFont="1" applyBorder="1"/>
    <xf numFmtId="3" fontId="60" fillId="0" borderId="2" xfId="0" applyNumberFormat="1" applyFont="1" applyBorder="1" applyAlignment="1">
      <alignment vertical="center"/>
    </xf>
    <xf numFmtId="3" fontId="58" fillId="0" borderId="2" xfId="0" applyNumberFormat="1" applyFont="1" applyBorder="1"/>
    <xf numFmtId="0" fontId="18" fillId="0" borderId="0" xfId="304" applyFont="1" applyAlignment="1">
      <alignment horizontal="center" vertical="center"/>
    </xf>
    <xf numFmtId="0" fontId="31" fillId="0" borderId="0" xfId="181" applyFont="1" applyAlignment="1">
      <alignment horizontal="center"/>
    </xf>
    <xf numFmtId="212" fontId="41" fillId="0" borderId="0" xfId="181" applyNumberFormat="1" applyFont="1" applyBorder="1"/>
    <xf numFmtId="212" fontId="43" fillId="0" borderId="0" xfId="181" applyNumberFormat="1" applyFont="1" applyBorder="1"/>
    <xf numFmtId="0" fontId="28" fillId="0" borderId="0" xfId="0" applyFont="1" applyAlignment="1">
      <alignment horizontal="left"/>
    </xf>
    <xf numFmtId="0" fontId="38" fillId="0" borderId="0" xfId="199"/>
    <xf numFmtId="0" fontId="0" fillId="0" borderId="0" xfId="0" applyAlignment="1">
      <alignment horizontal="left"/>
    </xf>
    <xf numFmtId="0" fontId="52" fillId="0" borderId="0" xfId="199" applyFont="1" applyAlignment="1">
      <alignment horizontal="center"/>
    </xf>
    <xf numFmtId="0" fontId="61" fillId="0" borderId="0" xfId="199" applyFont="1" applyAlignment="1">
      <alignment horizontal="right"/>
    </xf>
    <xf numFmtId="0" fontId="5" fillId="0" borderId="7" xfId="199" applyFont="1" applyBorder="1" applyAlignment="1">
      <alignment horizontal="center" vertical="center"/>
    </xf>
    <xf numFmtId="0" fontId="5" fillId="0" borderId="7" xfId="199" applyFont="1" applyBorder="1" applyAlignment="1">
      <alignment horizontal="center" vertical="center" wrapText="1"/>
    </xf>
    <xf numFmtId="0" fontId="5" fillId="0" borderId="8" xfId="199" applyFont="1" applyBorder="1" applyAlignment="1">
      <alignment horizontal="center" vertical="center" wrapText="1"/>
    </xf>
    <xf numFmtId="0" fontId="5" fillId="0" borderId="9" xfId="199" applyFont="1" applyBorder="1" applyAlignment="1">
      <alignment horizontal="center" vertical="center" wrapText="1"/>
    </xf>
    <xf numFmtId="0" fontId="5" fillId="0" borderId="11" xfId="199" applyFont="1" applyBorder="1" applyAlignment="1">
      <alignment horizontal="center" vertical="center"/>
    </xf>
    <xf numFmtId="0" fontId="5" fillId="0" borderId="11" xfId="199" applyFont="1" applyBorder="1" applyAlignment="1">
      <alignment horizontal="center" vertical="center" wrapText="1"/>
    </xf>
    <xf numFmtId="0" fontId="5" fillId="0" borderId="13" xfId="199" applyFont="1" applyBorder="1" applyAlignment="1">
      <alignment horizontal="center" vertical="center"/>
    </xf>
    <xf numFmtId="0" fontId="5" fillId="0" borderId="13" xfId="199" applyFont="1" applyBorder="1" applyAlignment="1">
      <alignment horizontal="center" vertical="center" wrapText="1"/>
    </xf>
    <xf numFmtId="0" fontId="5" fillId="0" borderId="2" xfId="199" applyFont="1" applyBorder="1" applyAlignment="1">
      <alignment horizontal="center"/>
    </xf>
    <xf numFmtId="0" fontId="28" fillId="0" borderId="2" xfId="199" applyFont="1" applyBorder="1" applyAlignment="1">
      <alignment horizontal="center"/>
    </xf>
    <xf numFmtId="0" fontId="5" fillId="0" borderId="2" xfId="199" applyFont="1" applyBorder="1" applyAlignment="1">
      <alignment horizontal="center" vertical="center"/>
    </xf>
    <xf numFmtId="0" fontId="5" fillId="0" borderId="2" xfId="199" applyFont="1" applyBorder="1" applyAlignment="1">
      <alignment vertical="center"/>
    </xf>
    <xf numFmtId="198" fontId="43" fillId="0" borderId="2" xfId="203" applyNumberFormat="1" applyFont="1" applyBorder="1"/>
    <xf numFmtId="0" fontId="5" fillId="0" borderId="2" xfId="199" applyFont="1" applyBorder="1"/>
    <xf numFmtId="3" fontId="5" fillId="0" borderId="2" xfId="203" applyNumberFormat="1" applyFont="1" applyBorder="1" applyAlignment="1">
      <alignment horizontal="right"/>
    </xf>
    <xf numFmtId="0" fontId="50" fillId="0" borderId="2" xfId="0" applyFont="1" applyBorder="1" applyAlignment="1">
      <alignment horizontal="left" vertical="center" wrapText="1"/>
    </xf>
    <xf numFmtId="3" fontId="5" fillId="0" borderId="2" xfId="203" applyNumberFormat="1" applyFont="1" applyBorder="1"/>
    <xf numFmtId="0" fontId="43" fillId="0" borderId="2" xfId="199" applyFont="1" applyBorder="1"/>
    <xf numFmtId="0" fontId="38" fillId="0" borderId="2" xfId="199" applyBorder="1" applyAlignment="1">
      <alignment horizontal="center"/>
    </xf>
    <xf numFmtId="198" fontId="5" fillId="0" borderId="2" xfId="203" applyNumberFormat="1" applyFont="1" applyBorder="1"/>
    <xf numFmtId="0" fontId="62" fillId="0" borderId="2" xfId="199" applyFont="1" applyBorder="1" applyAlignment="1">
      <alignment horizontal="left"/>
    </xf>
    <xf numFmtId="0" fontId="55" fillId="0" borderId="2" xfId="199" applyFont="1" applyBorder="1" applyAlignment="1">
      <alignment horizontal="center"/>
    </xf>
    <xf numFmtId="0" fontId="63" fillId="2" borderId="2" xfId="0" applyFont="1" applyFill="1" applyBorder="1" applyAlignment="1">
      <alignment horizontal="left" vertical="center"/>
    </xf>
    <xf numFmtId="0" fontId="40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84" fontId="43" fillId="0" borderId="2" xfId="203" applyNumberFormat="1" applyFont="1" applyBorder="1"/>
    <xf numFmtId="0" fontId="64" fillId="0" borderId="2" xfId="199" applyFont="1" applyBorder="1"/>
    <xf numFmtId="0" fontId="11" fillId="0" borderId="2" xfId="199" applyFont="1" applyBorder="1" applyAlignment="1">
      <alignment horizontal="center"/>
    </xf>
    <xf numFmtId="3" fontId="43" fillId="0" borderId="2" xfId="203" applyNumberFormat="1" applyFont="1" applyBorder="1"/>
    <xf numFmtId="0" fontId="65" fillId="0" borderId="0" xfId="304" applyFont="1" applyAlignment="1">
      <alignment horizontal="center" vertical="center"/>
    </xf>
    <xf numFmtId="49" fontId="18" fillId="0" borderId="0" xfId="304" applyNumberFormat="1" applyFont="1" applyAlignment="1">
      <alignment horizontal="center" vertical="center"/>
    </xf>
    <xf numFmtId="0" fontId="1" fillId="0" borderId="0" xfId="199" applyFont="1" applyAlignment="1">
      <alignment horizontal="center"/>
    </xf>
    <xf numFmtId="0" fontId="1" fillId="0" borderId="0" xfId="199" applyFont="1"/>
    <xf numFmtId="0" fontId="15" fillId="0" borderId="0" xfId="0" applyFont="1"/>
    <xf numFmtId="0" fontId="28" fillId="0" borderId="0" xfId="199" applyFont="1" applyAlignment="1">
      <alignment horizontal="right"/>
    </xf>
    <xf numFmtId="0" fontId="66" fillId="0" borderId="2" xfId="199" applyFont="1" applyBorder="1" applyAlignment="1">
      <alignment horizontal="center" vertical="center" wrapText="1"/>
    </xf>
    <xf numFmtId="0" fontId="28" fillId="0" borderId="2" xfId="199" applyFont="1" applyBorder="1" applyAlignment="1">
      <alignment vertical="center" wrapText="1"/>
    </xf>
    <xf numFmtId="198" fontId="28" fillId="0" borderId="0" xfId="199" applyNumberFormat="1" applyFont="1"/>
    <xf numFmtId="198" fontId="38" fillId="0" borderId="2" xfId="203" applyNumberFormat="1" applyFont="1" applyBorder="1"/>
    <xf numFmtId="0" fontId="55" fillId="0" borderId="2" xfId="199" applyFont="1" applyBorder="1" applyAlignment="1">
      <alignment vertical="center" wrapText="1"/>
    </xf>
    <xf numFmtId="0" fontId="67" fillId="0" borderId="0" xfId="304" applyFont="1" applyAlignment="1">
      <alignment vertical="center"/>
    </xf>
    <xf numFmtId="198" fontId="39" fillId="0" borderId="0" xfId="4" applyNumberFormat="1" applyFont="1"/>
    <xf numFmtId="0" fontId="18" fillId="0" borderId="0" xfId="304" applyFont="1" applyAlignment="1">
      <alignment vertical="center"/>
    </xf>
    <xf numFmtId="0" fontId="68" fillId="0" borderId="0" xfId="0" applyFont="1" applyFill="1" applyBorder="1" applyAlignment="1"/>
    <xf numFmtId="0" fontId="69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vertical="center"/>
    </xf>
    <xf numFmtId="0" fontId="72" fillId="3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11" fillId="0" borderId="0" xfId="0" applyFont="1"/>
    <xf numFmtId="0" fontId="73" fillId="0" borderId="0" xfId="0" applyFont="1"/>
    <xf numFmtId="0" fontId="68" fillId="0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left"/>
    </xf>
    <xf numFmtId="0" fontId="75" fillId="0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6" fillId="0" borderId="2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8" fillId="0" borderId="7" xfId="0" applyFont="1" applyFill="1" applyBorder="1" applyAlignment="1">
      <alignment horizontal="center" vertical="center"/>
    </xf>
    <xf numFmtId="0" fontId="79" fillId="0" borderId="3" xfId="0" applyFont="1" applyFill="1" applyBorder="1" applyAlignment="1">
      <alignment horizontal="center" vertical="center"/>
    </xf>
    <xf numFmtId="0" fontId="79" fillId="0" borderId="3" xfId="0" applyFont="1" applyFill="1" applyBorder="1" applyAlignment="1">
      <alignment vertical="center"/>
    </xf>
    <xf numFmtId="198" fontId="79" fillId="0" borderId="3" xfId="4" applyNumberFormat="1" applyFont="1" applyBorder="1" applyAlignment="1">
      <alignment vertical="center"/>
    </xf>
    <xf numFmtId="0" fontId="79" fillId="0" borderId="4" xfId="0" applyFont="1" applyFill="1" applyBorder="1" applyAlignment="1">
      <alignment horizontal="center" vertical="center"/>
    </xf>
    <xf numFmtId="0" fontId="79" fillId="0" borderId="4" xfId="0" applyFont="1" applyFill="1" applyBorder="1" applyAlignment="1">
      <alignment horizontal="left" vertical="center" wrapText="1"/>
    </xf>
    <xf numFmtId="198" fontId="79" fillId="0" borderId="4" xfId="0" applyNumberFormat="1" applyFont="1" applyFill="1" applyBorder="1" applyAlignment="1">
      <alignment vertical="center"/>
    </xf>
    <xf numFmtId="0" fontId="80" fillId="3" borderId="4" xfId="0" applyFont="1" applyFill="1" applyBorder="1" applyAlignment="1">
      <alignment horizontal="center" vertical="center"/>
    </xf>
    <xf numFmtId="0" fontId="80" fillId="3" borderId="4" xfId="0" applyFont="1" applyFill="1" applyBorder="1" applyAlignment="1">
      <alignment horizontal="left" vertical="center" wrapText="1"/>
    </xf>
    <xf numFmtId="198" fontId="80" fillId="3" borderId="4" xfId="0" applyNumberFormat="1" applyFont="1" applyFill="1" applyBorder="1" applyAlignment="1">
      <alignment vertical="center"/>
    </xf>
    <xf numFmtId="3" fontId="81" fillId="3" borderId="4" xfId="0" applyNumberFormat="1" applyFont="1" applyFill="1" applyBorder="1" applyAlignment="1">
      <alignment horizontal="right" vertical="center"/>
    </xf>
    <xf numFmtId="3" fontId="80" fillId="3" borderId="4" xfId="0" applyNumberFormat="1" applyFont="1" applyFill="1" applyBorder="1" applyAlignment="1">
      <alignment horizontal="right" vertical="center"/>
    </xf>
    <xf numFmtId="3" fontId="82" fillId="3" borderId="4" xfId="0" applyNumberFormat="1" applyFont="1" applyFill="1" applyBorder="1" applyAlignment="1">
      <alignment horizontal="right" vertical="center"/>
    </xf>
    <xf numFmtId="0" fontId="80" fillId="0" borderId="4" xfId="0" applyFont="1" applyFill="1" applyBorder="1" applyAlignment="1">
      <alignment horizontal="center" vertical="center"/>
    </xf>
    <xf numFmtId="198" fontId="80" fillId="0" borderId="4" xfId="0" applyNumberFormat="1" applyFont="1" applyFill="1" applyBorder="1" applyAlignment="1">
      <alignment vertical="center"/>
    </xf>
    <xf numFmtId="0" fontId="79" fillId="0" borderId="6" xfId="0" applyFont="1" applyFill="1" applyBorder="1" applyAlignment="1">
      <alignment horizontal="center" vertical="center"/>
    </xf>
    <xf numFmtId="0" fontId="79" fillId="0" borderId="6" xfId="0" applyFont="1" applyFill="1" applyBorder="1" applyAlignment="1">
      <alignment horizontal="left" vertical="center" wrapText="1"/>
    </xf>
    <xf numFmtId="0" fontId="80" fillId="0" borderId="6" xfId="0" applyFont="1" applyFill="1" applyBorder="1" applyAlignment="1">
      <alignment horizontal="center" vertical="center"/>
    </xf>
    <xf numFmtId="198" fontId="80" fillId="0" borderId="6" xfId="0" applyNumberFormat="1" applyFont="1" applyFill="1" applyBorder="1" applyAlignment="1">
      <alignment vertical="center"/>
    </xf>
    <xf numFmtId="3" fontId="81" fillId="0" borderId="6" xfId="0" applyNumberFormat="1" applyFont="1" applyFill="1" applyBorder="1" applyAlignment="1">
      <alignment vertical="center"/>
    </xf>
    <xf numFmtId="0" fontId="80" fillId="0" borderId="13" xfId="0" applyFont="1" applyFill="1" applyBorder="1" applyAlignment="1">
      <alignment horizontal="center" vertical="center"/>
    </xf>
    <xf numFmtId="0" fontId="79" fillId="0" borderId="13" xfId="0" applyFont="1" applyFill="1" applyBorder="1" applyAlignment="1">
      <alignment horizontal="left" vertical="center" wrapText="1"/>
    </xf>
    <xf numFmtId="198" fontId="80" fillId="0" borderId="13" xfId="0" applyNumberFormat="1" applyFont="1" applyFill="1" applyBorder="1" applyAlignment="1">
      <alignment vertical="center"/>
    </xf>
    <xf numFmtId="3" fontId="81" fillId="0" borderId="13" xfId="0" applyNumberFormat="1" applyFont="1" applyFill="1" applyBorder="1" applyAlignment="1">
      <alignment vertical="center"/>
    </xf>
    <xf numFmtId="0" fontId="75" fillId="0" borderId="0" xfId="0" applyFont="1" applyFill="1" applyBorder="1" applyAlignment="1"/>
    <xf numFmtId="0" fontId="74" fillId="0" borderId="0" xfId="0" applyFont="1" applyFill="1" applyBorder="1" applyAlignment="1"/>
    <xf numFmtId="0" fontId="83" fillId="0" borderId="1" xfId="0" applyFont="1" applyFill="1" applyBorder="1" applyAlignment="1">
      <alignment horizontal="right"/>
    </xf>
    <xf numFmtId="198" fontId="79" fillId="0" borderId="3" xfId="4" applyNumberFormat="1" applyFont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198" fontId="79" fillId="0" borderId="4" xfId="0" applyNumberFormat="1" applyFont="1" applyFill="1" applyBorder="1" applyAlignment="1">
      <alignment horizontal="center" vertical="center"/>
    </xf>
    <xf numFmtId="3" fontId="84" fillId="3" borderId="4" xfId="0" applyNumberFormat="1" applyFont="1" applyFill="1" applyBorder="1" applyAlignment="1">
      <alignment vertical="center"/>
    </xf>
    <xf numFmtId="3" fontId="84" fillId="3" borderId="4" xfId="0" applyNumberFormat="1" applyFont="1" applyFill="1" applyBorder="1" applyAlignment="1">
      <alignment horizontal="right" vertical="center"/>
    </xf>
    <xf numFmtId="198" fontId="80" fillId="3" borderId="4" xfId="0" applyNumberFormat="1" applyFont="1" applyFill="1" applyBorder="1" applyAlignment="1">
      <alignment horizontal="center" vertical="center"/>
    </xf>
    <xf numFmtId="3" fontId="81" fillId="3" borderId="4" xfId="0" applyNumberFormat="1" applyFont="1" applyFill="1" applyBorder="1" applyAlignment="1">
      <alignment vertical="center" wrapText="1"/>
    </xf>
    <xf numFmtId="198" fontId="80" fillId="0" borderId="4" xfId="4" applyNumberFormat="1" applyFont="1" applyBorder="1" applyAlignment="1">
      <alignment horizontal="center" vertical="center"/>
    </xf>
    <xf numFmtId="198" fontId="80" fillId="0" borderId="4" xfId="4" applyNumberFormat="1" applyFont="1" applyBorder="1" applyAlignment="1">
      <alignment vertical="center"/>
    </xf>
    <xf numFmtId="3" fontId="81" fillId="0" borderId="6" xfId="0" applyNumberFormat="1" applyFont="1" applyFill="1" applyBorder="1" applyAlignment="1">
      <alignment vertical="center" wrapText="1"/>
    </xf>
    <xf numFmtId="198" fontId="80" fillId="0" borderId="6" xfId="0" applyNumberFormat="1" applyFont="1" applyFill="1" applyBorder="1" applyAlignment="1">
      <alignment horizontal="center" vertical="center"/>
    </xf>
    <xf numFmtId="3" fontId="81" fillId="0" borderId="13" xfId="0" applyNumberFormat="1" applyFont="1" applyFill="1" applyBorder="1" applyAlignment="1">
      <alignment vertical="center" wrapText="1"/>
    </xf>
    <xf numFmtId="198" fontId="80" fillId="0" borderId="13" xfId="0" applyNumberFormat="1" applyFont="1" applyFill="1" applyBorder="1" applyAlignment="1">
      <alignment horizontal="center" vertical="center"/>
    </xf>
    <xf numFmtId="0" fontId="85" fillId="0" borderId="0" xfId="0" applyFont="1"/>
    <xf numFmtId="0" fontId="86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8" fillId="0" borderId="2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vertical="center" wrapText="1"/>
    </xf>
    <xf numFmtId="3" fontId="28" fillId="0" borderId="2" xfId="0" applyNumberFormat="1" applyFont="1" applyBorder="1" applyAlignment="1">
      <alignment vertical="center" wrapText="1"/>
    </xf>
    <xf numFmtId="3" fontId="28" fillId="0" borderId="2" xfId="0" applyNumberFormat="1" applyFont="1" applyBorder="1" applyAlignment="1">
      <alignment horizontal="right" vertical="center" wrapText="1"/>
    </xf>
    <xf numFmtId="3" fontId="89" fillId="0" borderId="2" xfId="0" applyNumberFormat="1" applyFont="1" applyBorder="1" applyAlignment="1">
      <alignment vertical="center" wrapText="1"/>
    </xf>
    <xf numFmtId="3" fontId="89" fillId="0" borderId="2" xfId="0" applyNumberFormat="1" applyFont="1" applyBorder="1" applyAlignment="1">
      <alignment horizontal="right" vertical="center" wrapText="1"/>
    </xf>
    <xf numFmtId="0" fontId="9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55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91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39" fillId="0" borderId="0" xfId="0" applyFont="1" applyBorder="1"/>
    <xf numFmtId="0" fontId="92" fillId="0" borderId="0" xfId="0" applyFont="1" applyBorder="1"/>
    <xf numFmtId="0" fontId="93" fillId="0" borderId="0" xfId="0" applyFont="1" applyBorder="1"/>
    <xf numFmtId="0" fontId="94" fillId="0" borderId="0" xfId="0" applyFont="1" applyBorder="1"/>
    <xf numFmtId="0" fontId="13" fillId="0" borderId="0" xfId="0" applyFont="1" applyBorder="1"/>
    <xf numFmtId="0" fontId="13" fillId="2" borderId="0" xfId="0" applyFont="1" applyFill="1" applyBorder="1"/>
    <xf numFmtId="0" fontId="10" fillId="2" borderId="0" xfId="0" applyFont="1" applyFill="1" applyBorder="1"/>
    <xf numFmtId="0" fontId="10" fillId="0" borderId="0" xfId="0" applyFont="1" applyBorder="1"/>
    <xf numFmtId="0" fontId="94" fillId="2" borderId="0" xfId="0" applyFont="1" applyFill="1" applyBorder="1"/>
    <xf numFmtId="0" fontId="95" fillId="2" borderId="0" xfId="0" applyFont="1" applyFill="1" applyBorder="1"/>
    <xf numFmtId="0" fontId="96" fillId="0" borderId="0" xfId="0" applyFont="1" applyBorder="1"/>
    <xf numFmtId="0" fontId="95" fillId="0" borderId="0" xfId="0" applyFont="1" applyBorder="1"/>
    <xf numFmtId="0" fontId="97" fillId="0" borderId="0" xfId="0" applyFont="1" applyBorder="1"/>
    <xf numFmtId="0" fontId="98" fillId="0" borderId="0" xfId="0" applyFont="1" applyBorder="1"/>
    <xf numFmtId="0" fontId="99" fillId="0" borderId="0" xfId="0" applyFont="1" applyBorder="1"/>
    <xf numFmtId="0" fontId="100" fillId="0" borderId="0" xfId="0" applyFont="1" applyBorder="1"/>
    <xf numFmtId="0" fontId="101" fillId="0" borderId="0" xfId="0" applyFont="1" applyBorder="1"/>
    <xf numFmtId="0" fontId="102" fillId="0" borderId="0" xfId="0" applyFont="1" applyBorder="1"/>
    <xf numFmtId="0" fontId="103" fillId="0" borderId="0" xfId="0" applyFont="1" applyBorder="1"/>
    <xf numFmtId="0" fontId="104" fillId="0" borderId="0" xfId="0" applyFont="1" applyBorder="1"/>
    <xf numFmtId="0" fontId="64" fillId="0" borderId="0" xfId="0" applyFont="1" applyBorder="1"/>
    <xf numFmtId="0" fontId="64" fillId="2" borderId="0" xfId="0" applyFont="1" applyFill="1" applyBorder="1"/>
    <xf numFmtId="0" fontId="105" fillId="0" borderId="0" xfId="0" applyFont="1" applyBorder="1"/>
    <xf numFmtId="0" fontId="104" fillId="2" borderId="0" xfId="0" applyFont="1" applyFill="1" applyBorder="1"/>
    <xf numFmtId="0" fontId="100" fillId="2" borderId="0" xfId="0" applyFont="1" applyFill="1" applyBorder="1"/>
    <xf numFmtId="0" fontId="106" fillId="0" borderId="0" xfId="0" applyFont="1" applyBorder="1"/>
    <xf numFmtId="0" fontId="107" fillId="0" borderId="0" xfId="0" applyFont="1" applyBorder="1"/>
    <xf numFmtId="0" fontId="96" fillId="2" borderId="0" xfId="0" applyFont="1" applyFill="1" applyBorder="1"/>
    <xf numFmtId="0" fontId="108" fillId="0" borderId="0" xfId="0" applyFont="1" applyAlignment="1">
      <alignment horizontal="right"/>
    </xf>
    <xf numFmtId="0" fontId="39" fillId="0" borderId="2" xfId="0" applyFont="1" applyBorder="1" applyAlignment="1">
      <alignment horizontal="center" vertical="center"/>
    </xf>
    <xf numFmtId="0" fontId="109" fillId="0" borderId="2" xfId="0" applyFont="1" applyBorder="1" applyAlignment="1">
      <alignment horizontal="center" vertical="center"/>
    </xf>
    <xf numFmtId="0" fontId="110" fillId="0" borderId="2" xfId="0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/>
    </xf>
    <xf numFmtId="1" fontId="39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3" fontId="31" fillId="0" borderId="7" xfId="0" applyNumberFormat="1" applyFont="1" applyBorder="1" applyAlignment="1">
      <alignment horizontal="center" vertical="center"/>
    </xf>
    <xf numFmtId="0" fontId="111" fillId="0" borderId="2" xfId="0" applyFont="1" applyBorder="1" applyAlignment="1">
      <alignment horizontal="center" vertical="center"/>
    </xf>
    <xf numFmtId="0" fontId="112" fillId="0" borderId="2" xfId="0" applyFont="1" applyBorder="1" applyAlignment="1">
      <alignment horizontal="center" vertical="center"/>
    </xf>
    <xf numFmtId="3" fontId="31" fillId="0" borderId="13" xfId="0" applyNumberFormat="1" applyFont="1" applyBorder="1" applyAlignment="1">
      <alignment horizontal="center" vertical="center"/>
    </xf>
    <xf numFmtId="1" fontId="109" fillId="0" borderId="2" xfId="0" applyNumberFormat="1" applyFont="1" applyBorder="1" applyAlignment="1">
      <alignment horizontal="center" vertical="center"/>
    </xf>
    <xf numFmtId="0" fontId="109" fillId="0" borderId="2" xfId="0" applyFont="1" applyBorder="1" applyAlignment="1">
      <alignment horizontal="left" vertical="center"/>
    </xf>
    <xf numFmtId="3" fontId="109" fillId="0" borderId="2" xfId="0" applyNumberFormat="1" applyFont="1" applyBorder="1"/>
    <xf numFmtId="0" fontId="113" fillId="0" borderId="2" xfId="0" applyFont="1" applyBorder="1" applyAlignment="1">
      <alignment horizontal="center" vertical="center"/>
    </xf>
    <xf numFmtId="1" fontId="113" fillId="0" borderId="2" xfId="0" applyNumberFormat="1" applyFont="1" applyBorder="1" applyAlignment="1">
      <alignment horizontal="center" vertical="center"/>
    </xf>
    <xf numFmtId="0" fontId="113" fillId="0" borderId="2" xfId="0" applyFont="1" applyBorder="1" applyAlignment="1">
      <alignment horizontal="left" vertical="center"/>
    </xf>
    <xf numFmtId="3" fontId="113" fillId="0" borderId="2" xfId="0" applyNumberFormat="1" applyFont="1" applyBorder="1"/>
    <xf numFmtId="1" fontId="112" fillId="0" borderId="2" xfId="0" applyNumberFormat="1" applyFont="1" applyBorder="1" applyAlignment="1">
      <alignment horizontal="center" vertical="center"/>
    </xf>
    <xf numFmtId="0" fontId="112" fillId="0" borderId="2" xfId="0" applyFont="1" applyBorder="1" applyAlignment="1">
      <alignment horizontal="left" vertical="center"/>
    </xf>
    <xf numFmtId="3" fontId="112" fillId="0" borderId="2" xfId="0" applyNumberFormat="1" applyFont="1" applyBorder="1"/>
    <xf numFmtId="0" fontId="39" fillId="0" borderId="2" xfId="0" applyFont="1" applyBorder="1" applyAlignment="1">
      <alignment horizontal="left" vertical="center"/>
    </xf>
    <xf numFmtId="3" fontId="39" fillId="0" borderId="2" xfId="0" applyNumberFormat="1" applyFont="1" applyBorder="1"/>
    <xf numFmtId="0" fontId="112" fillId="0" borderId="2" xfId="0" applyFont="1" applyBorder="1" applyAlignment="1">
      <alignment horizontal="left"/>
    </xf>
    <xf numFmtId="0" fontId="39" fillId="0" borderId="2" xfId="0" applyFont="1" applyBorder="1"/>
    <xf numFmtId="0" fontId="114" fillId="0" borderId="2" xfId="0" applyFont="1" applyBorder="1"/>
    <xf numFmtId="0" fontId="32" fillId="0" borderId="2" xfId="0" applyFont="1" applyBorder="1"/>
    <xf numFmtId="0" fontId="39" fillId="2" borderId="2" xfId="0" applyFont="1" applyFill="1" applyBorder="1" applyAlignment="1">
      <alignment horizontal="center" vertical="center"/>
    </xf>
    <xf numFmtId="0" fontId="111" fillId="2" borderId="2" xfId="0" applyFont="1" applyFill="1" applyBorder="1" applyAlignment="1">
      <alignment horizontal="center" vertical="center"/>
    </xf>
    <xf numFmtId="0" fontId="112" fillId="2" borderId="2" xfId="0" applyFont="1" applyFill="1" applyBorder="1" applyAlignment="1">
      <alignment horizontal="center" vertical="center"/>
    </xf>
    <xf numFmtId="1" fontId="39" fillId="2" borderId="2" xfId="0" applyNumberFormat="1" applyFont="1" applyFill="1" applyBorder="1" applyAlignment="1">
      <alignment horizontal="center" vertical="center"/>
    </xf>
    <xf numFmtId="0" fontId="32" fillId="2" borderId="2" xfId="0" applyFont="1" applyFill="1" applyBorder="1"/>
    <xf numFmtId="3" fontId="39" fillId="2" borderId="2" xfId="0" applyNumberFormat="1" applyFont="1" applyFill="1" applyBorder="1"/>
    <xf numFmtId="1" fontId="114" fillId="0" borderId="2" xfId="0" applyNumberFormat="1" applyFont="1" applyBorder="1" applyAlignment="1">
      <alignment horizontal="center" vertical="center"/>
    </xf>
    <xf numFmtId="0" fontId="114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/>
    <xf numFmtId="3" fontId="115" fillId="0" borderId="2" xfId="0" applyNumberFormat="1" applyFont="1" applyBorder="1"/>
    <xf numFmtId="1" fontId="112" fillId="2" borderId="2" xfId="0" applyNumberFormat="1" applyFont="1" applyFill="1" applyBorder="1" applyAlignment="1">
      <alignment horizontal="center" vertical="center"/>
    </xf>
    <xf numFmtId="0" fontId="114" fillId="2" borderId="2" xfId="0" applyFont="1" applyFill="1" applyBorder="1"/>
    <xf numFmtId="3" fontId="112" fillId="2" borderId="2" xfId="0" applyNumberFormat="1" applyFont="1" applyFill="1" applyBorder="1"/>
    <xf numFmtId="0" fontId="39" fillId="2" borderId="2" xfId="0" applyFont="1" applyFill="1" applyBorder="1" applyAlignment="1">
      <alignment horizontal="left" vertical="center"/>
    </xf>
    <xf numFmtId="3" fontId="39" fillId="2" borderId="2" xfId="0" applyNumberFormat="1" applyFont="1" applyFill="1" applyBorder="1" applyAlignment="1">
      <alignment horizontal="right"/>
    </xf>
    <xf numFmtId="0" fontId="115" fillId="2" borderId="2" xfId="0" applyFont="1" applyFill="1" applyBorder="1" applyAlignment="1">
      <alignment horizontal="center" vertical="center"/>
    </xf>
    <xf numFmtId="1" fontId="115" fillId="2" borderId="2" xfId="0" applyNumberFormat="1" applyFont="1" applyFill="1" applyBorder="1" applyAlignment="1">
      <alignment horizontal="center" vertical="center"/>
    </xf>
    <xf numFmtId="0" fontId="115" fillId="2" borderId="2" xfId="0" applyFont="1" applyFill="1" applyBorder="1" applyAlignment="1">
      <alignment horizontal="left" vertical="center"/>
    </xf>
    <xf numFmtId="3" fontId="115" fillId="2" borderId="2" xfId="0" applyNumberFormat="1" applyFont="1" applyFill="1" applyBorder="1" applyAlignment="1">
      <alignment horizontal="right"/>
    </xf>
    <xf numFmtId="0" fontId="57" fillId="0" borderId="2" xfId="0" applyFont="1" applyBorder="1" applyAlignment="1">
      <alignment horizontal="center" vertical="center"/>
    </xf>
    <xf numFmtId="1" fontId="57" fillId="0" borderId="2" xfId="0" applyNumberFormat="1" applyFont="1" applyBorder="1" applyAlignment="1">
      <alignment horizontal="center" vertical="center"/>
    </xf>
    <xf numFmtId="0" fontId="57" fillId="0" borderId="2" xfId="0" applyFont="1" applyBorder="1" applyAlignment="1">
      <alignment horizontal="left"/>
    </xf>
    <xf numFmtId="3" fontId="57" fillId="0" borderId="2" xfId="0" applyNumberFormat="1" applyFont="1" applyBorder="1"/>
    <xf numFmtId="0" fontId="14" fillId="0" borderId="0" xfId="0" applyFont="1" applyAlignment="1">
      <alignment vertical="center"/>
    </xf>
    <xf numFmtId="3" fontId="10" fillId="0" borderId="0" xfId="0" applyNumberFormat="1" applyFont="1" applyBorder="1"/>
    <xf numFmtId="3" fontId="94" fillId="0" borderId="0" xfId="0" applyNumberFormat="1" applyFont="1" applyBorder="1"/>
    <xf numFmtId="0" fontId="115" fillId="0" borderId="2" xfId="0" applyFont="1" applyBorder="1" applyAlignment="1">
      <alignment horizontal="center" vertical="center"/>
    </xf>
    <xf numFmtId="1" fontId="115" fillId="0" borderId="2" xfId="0" applyNumberFormat="1" applyFont="1" applyBorder="1" applyAlignment="1">
      <alignment horizontal="center" vertical="center"/>
    </xf>
    <xf numFmtId="0" fontId="115" fillId="0" borderId="2" xfId="0" applyFont="1" applyBorder="1" applyAlignment="1">
      <alignment horizontal="left" vertical="center"/>
    </xf>
    <xf numFmtId="1" fontId="116" fillId="0" borderId="2" xfId="0" applyNumberFormat="1" applyFont="1" applyBorder="1" applyAlignment="1">
      <alignment horizontal="center" vertical="center"/>
    </xf>
    <xf numFmtId="0" fontId="116" fillId="0" borderId="2" xfId="0" applyFont="1" applyBorder="1" applyAlignment="1">
      <alignment horizontal="left" vertical="center"/>
    </xf>
    <xf numFmtId="3" fontId="116" fillId="0" borderId="2" xfId="0" applyNumberFormat="1" applyFont="1" applyBorder="1"/>
    <xf numFmtId="0" fontId="57" fillId="0" borderId="2" xfId="0" applyFont="1" applyBorder="1" applyAlignment="1">
      <alignment horizontal="left" vertical="center"/>
    </xf>
    <xf numFmtId="0" fontId="113" fillId="0" borderId="2" xfId="0" applyFont="1" applyBorder="1" applyAlignment="1">
      <alignment horizontal="center"/>
    </xf>
    <xf numFmtId="1" fontId="113" fillId="0" borderId="2" xfId="0" applyNumberFormat="1" applyFont="1" applyBorder="1" applyAlignment="1">
      <alignment horizontal="center"/>
    </xf>
    <xf numFmtId="1" fontId="116" fillId="0" borderId="2" xfId="0" applyNumberFormat="1" applyFont="1" applyBorder="1" applyAlignment="1">
      <alignment horizontal="center"/>
    </xf>
    <xf numFmtId="0" fontId="113" fillId="0" borderId="2" xfId="0" applyFont="1" applyBorder="1"/>
    <xf numFmtId="0" fontId="112" fillId="0" borderId="2" xfId="0" applyFont="1" applyBorder="1" applyAlignment="1">
      <alignment horizontal="center"/>
    </xf>
    <xf numFmtId="0" fontId="110" fillId="0" borderId="2" xfId="0" applyFont="1" applyBorder="1" applyAlignment="1">
      <alignment horizontal="center"/>
    </xf>
    <xf numFmtId="1" fontId="112" fillId="0" borderId="2" xfId="0" applyNumberFormat="1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1" fontId="32" fillId="0" borderId="2" xfId="0" applyNumberFormat="1" applyFont="1" applyBorder="1" applyAlignment="1">
      <alignment horizontal="center"/>
    </xf>
    <xf numFmtId="3" fontId="32" fillId="0" borderId="2" xfId="0" applyNumberFormat="1" applyFont="1" applyBorder="1"/>
    <xf numFmtId="0" fontId="39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1" fontId="114" fillId="0" borderId="2" xfId="0" applyNumberFormat="1" applyFont="1" applyBorder="1" applyAlignment="1">
      <alignment horizontal="center"/>
    </xf>
    <xf numFmtId="0" fontId="114" fillId="0" borderId="2" xfId="0" applyFont="1" applyBorder="1" applyAlignment="1">
      <alignment horizontal="left"/>
    </xf>
    <xf numFmtId="0" fontId="32" fillId="0" borderId="2" xfId="0" applyFont="1" applyBorder="1" applyAlignment="1">
      <alignment horizontal="left"/>
    </xf>
    <xf numFmtId="3" fontId="98" fillId="0" borderId="0" xfId="0" applyNumberFormat="1" applyFont="1" applyBorder="1"/>
    <xf numFmtId="3" fontId="99" fillId="0" borderId="0" xfId="0" applyNumberFormat="1" applyFont="1" applyBorder="1"/>
    <xf numFmtId="3" fontId="102" fillId="0" borderId="0" xfId="0" applyNumberFormat="1" applyFont="1" applyBorder="1"/>
    <xf numFmtId="0" fontId="112" fillId="0" borderId="2" xfId="0" applyFont="1" applyBorder="1"/>
    <xf numFmtId="0" fontId="56" fillId="0" borderId="2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1" fontId="57" fillId="0" borderId="2" xfId="0" applyNumberFormat="1" applyFont="1" applyBorder="1" applyAlignment="1">
      <alignment horizontal="center"/>
    </xf>
    <xf numFmtId="3" fontId="32" fillId="2" borderId="2" xfId="0" applyNumberFormat="1" applyFont="1" applyFill="1" applyBorder="1"/>
    <xf numFmtId="1" fontId="117" fillId="0" borderId="2" xfId="0" applyNumberFormat="1" applyFont="1" applyBorder="1" applyAlignment="1">
      <alignment horizontal="center"/>
    </xf>
    <xf numFmtId="0" fontId="117" fillId="0" borderId="2" xfId="0" applyFont="1" applyBorder="1"/>
    <xf numFmtId="3" fontId="117" fillId="2" borderId="2" xfId="0" applyNumberFormat="1" applyFont="1" applyFill="1" applyBorder="1"/>
    <xf numFmtId="0" fontId="118" fillId="0" borderId="2" xfId="0" applyFont="1" applyBorder="1" applyAlignment="1">
      <alignment horizontal="left"/>
    </xf>
    <xf numFmtId="0" fontId="117" fillId="0" borderId="2" xfId="0" applyFont="1" applyBorder="1" applyAlignment="1">
      <alignment horizontal="center"/>
    </xf>
    <xf numFmtId="3" fontId="117" fillId="0" borderId="2" xfId="0" applyNumberFormat="1" applyFont="1" applyBorder="1"/>
    <xf numFmtId="0" fontId="113" fillId="0" borderId="2" xfId="0" applyFont="1" applyBorder="1" applyAlignment="1">
      <alignment horizontal="left"/>
    </xf>
    <xf numFmtId="3" fontId="113" fillId="0" borderId="2" xfId="0" applyNumberFormat="1" applyFont="1" applyFill="1" applyBorder="1"/>
    <xf numFmtId="1" fontId="39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14" fillId="0" borderId="2" xfId="0" applyFont="1" applyBorder="1" applyAlignment="1">
      <alignment horizontal="center"/>
    </xf>
    <xf numFmtId="3" fontId="114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39" fillId="0" borderId="2" xfId="0" applyFont="1" applyBorder="1" applyAlignment="1">
      <alignment horizontal="left"/>
    </xf>
    <xf numFmtId="0" fontId="32" fillId="0" borderId="2" xfId="0" applyFont="1" applyFill="1" applyBorder="1" applyAlignment="1">
      <alignment horizontal="left"/>
    </xf>
    <xf numFmtId="0" fontId="118" fillId="0" borderId="2" xfId="0" applyFont="1" applyBorder="1" applyAlignment="1">
      <alignment horizontal="center"/>
    </xf>
    <xf numFmtId="1" fontId="118" fillId="0" borderId="2" xfId="0" applyNumberFormat="1" applyFont="1" applyBorder="1" applyAlignment="1">
      <alignment horizontal="center"/>
    </xf>
    <xf numFmtId="3" fontId="64" fillId="0" borderId="0" xfId="0" applyNumberFormat="1" applyFont="1" applyBorder="1"/>
    <xf numFmtId="1" fontId="112" fillId="0" borderId="2" xfId="0" applyNumberFormat="1" applyFont="1" applyBorder="1"/>
    <xf numFmtId="1" fontId="57" fillId="0" borderId="2" xfId="0" applyNumberFormat="1" applyFont="1" applyBorder="1"/>
    <xf numFmtId="0" fontId="39" fillId="2" borderId="2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1" fontId="39" fillId="2" borderId="2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left"/>
    </xf>
    <xf numFmtId="0" fontId="115" fillId="0" borderId="2" xfId="0" applyFont="1" applyBorder="1" applyAlignment="1">
      <alignment horizontal="center"/>
    </xf>
    <xf numFmtId="0" fontId="119" fillId="0" borderId="2" xfId="0" applyFont="1" applyBorder="1" applyAlignment="1">
      <alignment horizontal="center"/>
    </xf>
    <xf numFmtId="0" fontId="117" fillId="0" borderId="2" xfId="0" applyFont="1" applyBorder="1" applyAlignment="1">
      <alignment horizontal="left"/>
    </xf>
    <xf numFmtId="0" fontId="117" fillId="2" borderId="2" xfId="0" applyFont="1" applyFill="1" applyBorder="1" applyAlignment="1">
      <alignment horizontal="center"/>
    </xf>
    <xf numFmtId="0" fontId="120" fillId="2" borderId="2" xfId="0" applyFont="1" applyFill="1" applyBorder="1" applyAlignment="1">
      <alignment horizontal="center"/>
    </xf>
    <xf numFmtId="1" fontId="117" fillId="2" borderId="2" xfId="0" applyNumberFormat="1" applyFont="1" applyFill="1" applyBorder="1" applyAlignment="1">
      <alignment horizontal="center"/>
    </xf>
    <xf numFmtId="0" fontId="117" fillId="2" borderId="2" xfId="0" applyFont="1" applyFill="1" applyBorder="1" applyAlignment="1">
      <alignment horizontal="left"/>
    </xf>
    <xf numFmtId="0" fontId="32" fillId="2" borderId="2" xfId="0" applyFont="1" applyFill="1" applyBorder="1" applyAlignment="1">
      <alignment horizontal="center"/>
    </xf>
    <xf numFmtId="0" fontId="49" fillId="2" borderId="2" xfId="0" applyFont="1" applyFill="1" applyBorder="1" applyAlignment="1">
      <alignment horizontal="center"/>
    </xf>
    <xf numFmtId="1" fontId="32" fillId="2" borderId="2" xfId="0" applyNumberFormat="1" applyFont="1" applyFill="1" applyBorder="1" applyAlignment="1">
      <alignment horizontal="center"/>
    </xf>
    <xf numFmtId="0" fontId="121" fillId="0" borderId="2" xfId="0" applyFont="1" applyBorder="1" applyAlignment="1">
      <alignment horizontal="center"/>
    </xf>
    <xf numFmtId="3" fontId="118" fillId="0" borderId="2" xfId="0" applyNumberFormat="1" applyFont="1" applyBorder="1"/>
    <xf numFmtId="0" fontId="120" fillId="0" borderId="2" xfId="0" applyFont="1" applyBorder="1" applyAlignment="1">
      <alignment horizontal="center"/>
    </xf>
    <xf numFmtId="1" fontId="115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3" fontId="3" fillId="2" borderId="2" xfId="0" applyNumberFormat="1" applyFont="1" applyFill="1" applyBorder="1"/>
    <xf numFmtId="0" fontId="109" fillId="0" borderId="2" xfId="0" applyFont="1" applyBorder="1" applyAlignment="1">
      <alignment horizontal="center"/>
    </xf>
    <xf numFmtId="1" fontId="109" fillId="0" borderId="2" xfId="0" applyNumberFormat="1" applyFont="1" applyBorder="1" applyAlignment="1">
      <alignment horizontal="center"/>
    </xf>
    <xf numFmtId="1" fontId="111" fillId="0" borderId="2" xfId="0" applyNumberFormat="1" applyFont="1" applyBorder="1" applyAlignment="1">
      <alignment horizontal="center"/>
    </xf>
    <xf numFmtId="0" fontId="109" fillId="0" borderId="2" xfId="0" applyFont="1" applyBorder="1" applyAlignment="1">
      <alignment horizontal="left"/>
    </xf>
    <xf numFmtId="0" fontId="122" fillId="0" borderId="2" xfId="0" applyFont="1" applyBorder="1" applyAlignment="1">
      <alignment horizontal="center"/>
    </xf>
    <xf numFmtId="3" fontId="39" fillId="0" borderId="2" xfId="0" applyNumberFormat="1" applyFont="1" applyBorder="1" applyAlignment="1">
      <alignment horizontal="right"/>
    </xf>
    <xf numFmtId="3" fontId="115" fillId="0" borderId="2" xfId="0" applyNumberFormat="1" applyFont="1" applyBorder="1" applyAlignment="1">
      <alignment horizontal="right"/>
    </xf>
    <xf numFmtId="0" fontId="112" fillId="2" borderId="2" xfId="0" applyFont="1" applyFill="1" applyBorder="1" applyAlignment="1">
      <alignment horizontal="left" vertical="center"/>
    </xf>
    <xf numFmtId="3" fontId="110" fillId="2" borderId="2" xfId="0" applyNumberFormat="1" applyFont="1" applyFill="1" applyBorder="1"/>
    <xf numFmtId="0" fontId="57" fillId="2" borderId="2" xfId="0" applyFont="1" applyFill="1" applyBorder="1" applyAlignment="1">
      <alignment horizontal="center" vertical="center"/>
    </xf>
    <xf numFmtId="1" fontId="57" fillId="2" borderId="2" xfId="0" applyNumberFormat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left" vertical="center"/>
    </xf>
    <xf numFmtId="3" fontId="57" fillId="2" borderId="2" xfId="0" applyNumberFormat="1" applyFont="1" applyFill="1" applyBorder="1"/>
    <xf numFmtId="3" fontId="119" fillId="2" borderId="2" xfId="0" applyNumberFormat="1" applyFont="1" applyFill="1" applyBorder="1" applyAlignment="1">
      <alignment horizontal="right"/>
    </xf>
    <xf numFmtId="3" fontId="119" fillId="0" borderId="2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3" fontId="13" fillId="2" borderId="0" xfId="0" applyNumberFormat="1" applyFont="1" applyFill="1" applyBorder="1"/>
    <xf numFmtId="0" fontId="0" fillId="0" borderId="0" xfId="0" applyAlignment="1">
      <alignment horizontal="right"/>
    </xf>
    <xf numFmtId="0" fontId="27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15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 vertical="center" wrapText="1"/>
    </xf>
    <xf numFmtId="0" fontId="90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right" vertical="center"/>
    </xf>
    <xf numFmtId="0" fontId="90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3" fontId="14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/>
    </xf>
    <xf numFmtId="0" fontId="91" fillId="0" borderId="0" xfId="0" applyFont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2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34" fillId="0" borderId="2" xfId="0" applyNumberFormat="1" applyFont="1" applyBorder="1"/>
    <xf numFmtId="0" fontId="14" fillId="0" borderId="2" xfId="0" applyFont="1" applyBorder="1" applyAlignment="1">
      <alignment horizontal="left" vertical="center" wrapText="1"/>
    </xf>
    <xf numFmtId="3" fontId="3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3" fontId="0" fillId="0" borderId="2" xfId="0" applyNumberFormat="1" applyBorder="1"/>
    <xf numFmtId="3" fontId="35" fillId="0" borderId="2" xfId="0" applyNumberFormat="1" applyFont="1" applyBorder="1"/>
    <xf numFmtId="0" fontId="90" fillId="0" borderId="2" xfId="0" applyFont="1" applyBorder="1" applyAlignment="1">
      <alignment horizontal="left" vertical="center" wrapText="1"/>
    </xf>
    <xf numFmtId="3" fontId="0" fillId="0" borderId="2" xfId="0" applyNumberForma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90" fillId="0" borderId="2" xfId="0" applyFont="1" applyBorder="1" applyAlignment="1">
      <alignment horizontal="left" wrapText="1"/>
    </xf>
    <xf numFmtId="0" fontId="90" fillId="0" borderId="8" xfId="0" applyFont="1" applyBorder="1" applyAlignment="1">
      <alignment horizontal="left" wrapText="1"/>
    </xf>
    <xf numFmtId="0" fontId="90" fillId="0" borderId="15" xfId="0" applyFont="1" applyBorder="1" applyAlignment="1">
      <alignment horizontal="left" wrapText="1"/>
    </xf>
    <xf numFmtId="0" fontId="90" fillId="0" borderId="9" xfId="0" applyFont="1" applyBorder="1" applyAlignment="1">
      <alignment horizontal="left" wrapText="1"/>
    </xf>
    <xf numFmtId="0" fontId="124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27" fillId="0" borderId="0" xfId="0" applyFont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35" fillId="0" borderId="2" xfId="0" applyNumberFormat="1" applyFon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2" fontId="34" fillId="0" borderId="2" xfId="0" applyNumberFormat="1" applyFont="1" applyBorder="1" applyAlignment="1">
      <alignment horizontal="right" vertical="center"/>
    </xf>
    <xf numFmtId="3" fontId="34" fillId="0" borderId="2" xfId="0" applyNumberFormat="1" applyFont="1" applyBorder="1" applyAlignment="1">
      <alignment horizontal="right"/>
    </xf>
    <xf numFmtId="4" fontId="34" fillId="0" borderId="2" xfId="0" applyNumberFormat="1" applyFont="1" applyBorder="1" applyAlignment="1">
      <alignment horizontal="right"/>
    </xf>
    <xf numFmtId="3" fontId="35" fillId="0" borderId="2" xfId="0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2" fontId="35" fillId="0" borderId="2" xfId="0" applyNumberFormat="1" applyFont="1" applyBorder="1" applyAlignment="1">
      <alignment horizontal="right" vertical="center"/>
    </xf>
    <xf numFmtId="0" fontId="125" fillId="0" borderId="0" xfId="0" applyNumberFormat="1" applyFont="1" applyFill="1" applyBorder="1" applyAlignment="1" applyProtection="1">
      <alignment horizontal="left"/>
      <protection locked="0"/>
    </xf>
    <xf numFmtId="0" fontId="126" fillId="0" borderId="0" xfId="0" applyNumberFormat="1" applyFont="1" applyFill="1" applyBorder="1" applyAlignment="1" applyProtection="1">
      <alignment horizontal="left"/>
      <protection locked="0"/>
    </xf>
    <xf numFmtId="0" fontId="126" fillId="0" borderId="12" xfId="0" applyNumberFormat="1" applyFont="1" applyFill="1" applyBorder="1" applyAlignment="1" applyProtection="1">
      <alignment horizontal="left"/>
      <protection locked="0"/>
    </xf>
    <xf numFmtId="0" fontId="127" fillId="4" borderId="0" xfId="0" applyFont="1" applyFill="1" applyBorder="1" applyAlignment="1" applyProtection="1">
      <alignment horizontal="left" vertical="center" wrapText="1" shrinkToFit="1"/>
      <protection locked="0"/>
    </xf>
    <xf numFmtId="0" fontId="127" fillId="4" borderId="0" xfId="0" applyFont="1" applyFill="1" applyBorder="1" applyAlignment="1" applyProtection="1">
      <alignment vertical="center" wrapText="1" shrinkToFit="1"/>
      <protection locked="0"/>
    </xf>
    <xf numFmtId="0" fontId="52" fillId="4" borderId="0" xfId="0" applyFont="1" applyFill="1" applyAlignment="1" applyProtection="1">
      <alignment horizontal="center" vertical="center" wrapText="1" shrinkToFit="1"/>
      <protection locked="0"/>
    </xf>
    <xf numFmtId="0" fontId="37" fillId="4" borderId="22" xfId="0" applyFont="1" applyFill="1" applyBorder="1" applyAlignment="1" applyProtection="1">
      <alignment horizontal="center" vertical="center" wrapText="1" shrinkToFit="1"/>
      <protection locked="0"/>
    </xf>
    <xf numFmtId="0" fontId="37" fillId="4" borderId="23" xfId="0" applyFont="1" applyFill="1" applyBorder="1" applyAlignment="1" applyProtection="1">
      <alignment horizontal="center" vertical="center" wrapText="1" shrinkToFit="1"/>
      <protection locked="0"/>
    </xf>
    <xf numFmtId="0" fontId="10" fillId="4" borderId="22" xfId="0" applyFont="1" applyFill="1" applyBorder="1" applyAlignment="1" applyProtection="1">
      <alignment horizontal="center" vertical="center" wrapText="1" shrinkToFit="1"/>
      <protection locked="0"/>
    </xf>
    <xf numFmtId="0" fontId="37" fillId="4" borderId="24" xfId="0" applyFont="1" applyFill="1" applyBorder="1" applyAlignment="1" applyProtection="1">
      <alignment horizontal="left" vertical="center" wrapText="1" shrinkToFit="1"/>
      <protection locked="0"/>
    </xf>
    <xf numFmtId="3" fontId="128" fillId="4" borderId="24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4" borderId="24" xfId="0" applyFont="1" applyFill="1" applyBorder="1" applyAlignment="1" applyProtection="1">
      <alignment horizontal="left" vertical="center" wrapText="1" shrinkToFit="1"/>
      <protection locked="0"/>
    </xf>
    <xf numFmtId="3" fontId="129" fillId="4" borderId="24" xfId="0" applyNumberFormat="1" applyFont="1" applyFill="1" applyBorder="1" applyAlignment="1" applyProtection="1">
      <alignment horizontal="right" vertical="center" wrapText="1" shrinkToFit="1"/>
      <protection locked="0"/>
    </xf>
    <xf numFmtId="49" fontId="10" fillId="4" borderId="24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4" borderId="0" xfId="0" applyFont="1" applyFill="1" applyAlignment="1" applyProtection="1">
      <alignment horizontal="center" vertical="center" wrapText="1" shrinkToFit="1"/>
      <protection locked="0"/>
    </xf>
    <xf numFmtId="0" fontId="3" fillId="4" borderId="0" xfId="0" applyFont="1" applyFill="1" applyAlignment="1" applyProtection="1">
      <alignment horizontal="center" vertical="center" wrapText="1" shrinkToFit="1"/>
      <protection locked="0"/>
    </xf>
    <xf numFmtId="0" fontId="37" fillId="4" borderId="0" xfId="0" applyFont="1" applyFill="1" applyAlignment="1" applyProtection="1">
      <alignment horizontal="center" vertical="center" wrapText="1" shrinkToFit="1"/>
      <protection locked="0"/>
    </xf>
    <xf numFmtId="0" fontId="1" fillId="4" borderId="0" xfId="0" applyFont="1" applyFill="1" applyAlignment="1" applyProtection="1">
      <alignment horizontal="right" vertical="center" wrapText="1" shrinkToFit="1"/>
      <protection locked="0"/>
    </xf>
    <xf numFmtId="0" fontId="1" fillId="4" borderId="0" xfId="0" applyFont="1" applyFill="1" applyAlignment="1" applyProtection="1">
      <alignment vertical="center" wrapText="1" shrinkToFit="1"/>
      <protection locked="0"/>
    </xf>
    <xf numFmtId="0" fontId="130" fillId="4" borderId="0" xfId="0" applyFont="1" applyFill="1" applyAlignment="1" applyProtection="1">
      <alignment horizontal="right" vertical="center" wrapText="1" shrinkToFit="1"/>
      <protection locked="0"/>
    </xf>
    <xf numFmtId="2" fontId="128" fillId="4" borderId="24" xfId="0" applyNumberFormat="1" applyFont="1" applyFill="1" applyBorder="1" applyAlignment="1" applyProtection="1">
      <alignment horizontal="right" vertical="center" wrapText="1" shrinkToFit="1"/>
      <protection locked="0"/>
    </xf>
    <xf numFmtId="4" fontId="128" fillId="4" borderId="25" xfId="0" applyNumberFormat="1" applyFont="1" applyFill="1" applyBorder="1" applyAlignment="1" applyProtection="1">
      <alignment horizontal="right" vertical="center" wrapText="1" shrinkToFit="1"/>
      <protection locked="0"/>
    </xf>
    <xf numFmtId="2" fontId="129" fillId="4" borderId="24" xfId="0" applyNumberFormat="1" applyFont="1" applyFill="1" applyBorder="1" applyAlignment="1" applyProtection="1">
      <alignment horizontal="right" vertical="center" wrapText="1" shrinkToFit="1"/>
      <protection locked="0"/>
    </xf>
    <xf numFmtId="0" fontId="128" fillId="4" borderId="24" xfId="0" applyFont="1" applyFill="1" applyBorder="1" applyAlignment="1" applyProtection="1">
      <alignment horizontal="right" vertical="center" wrapText="1" shrinkToFit="1"/>
      <protection locked="0"/>
    </xf>
    <xf numFmtId="0" fontId="129" fillId="4" borderId="24" xfId="0" applyFont="1" applyFill="1" applyBorder="1" applyAlignment="1" applyProtection="1">
      <alignment horizontal="right" vertical="center" wrapText="1" shrinkToFit="1"/>
      <protection locked="0"/>
    </xf>
    <xf numFmtId="0" fontId="5" fillId="0" borderId="0" xfId="194" applyFont="1"/>
    <xf numFmtId="0" fontId="131" fillId="0" borderId="0" xfId="194"/>
    <xf numFmtId="0" fontId="131" fillId="0" borderId="0" xfId="194" applyAlignment="1">
      <alignment horizontal="right"/>
    </xf>
    <xf numFmtId="0" fontId="1" fillId="0" borderId="0" xfId="194" applyFont="1" applyAlignment="1">
      <alignment horizontal="left" vertical="center"/>
    </xf>
    <xf numFmtId="0" fontId="131" fillId="0" borderId="0" xfId="194" applyAlignment="1"/>
    <xf numFmtId="0" fontId="1" fillId="0" borderId="0" xfId="194" applyFont="1" applyAlignment="1">
      <alignment horizontal="center" vertical="center"/>
    </xf>
    <xf numFmtId="0" fontId="3" fillId="0" borderId="0" xfId="194" applyFont="1" applyAlignment="1">
      <alignment horizontal="center" vertical="center"/>
    </xf>
    <xf numFmtId="0" fontId="1" fillId="0" borderId="7" xfId="194" applyFont="1" applyBorder="1" applyAlignment="1">
      <alignment horizontal="center" vertical="center" wrapText="1"/>
    </xf>
    <xf numFmtId="0" fontId="3" fillId="0" borderId="0" xfId="194" applyFont="1"/>
    <xf numFmtId="0" fontId="3" fillId="0" borderId="13" xfId="194" applyFont="1" applyBorder="1" applyAlignment="1">
      <alignment horizontal="center" vertical="center" wrapText="1"/>
    </xf>
    <xf numFmtId="3" fontId="3" fillId="0" borderId="0" xfId="194" applyNumberFormat="1" applyFont="1"/>
    <xf numFmtId="0" fontId="1" fillId="0" borderId="3" xfId="194" applyFont="1" applyBorder="1" applyAlignment="1">
      <alignment horizontal="center" vertical="center" wrapText="1"/>
    </xf>
    <xf numFmtId="3" fontId="1" fillId="0" borderId="3" xfId="194" applyNumberFormat="1" applyFont="1" applyBorder="1" applyAlignment="1">
      <alignment horizontal="right" vertical="center" wrapText="1"/>
    </xf>
    <xf numFmtId="0" fontId="1" fillId="0" borderId="4" xfId="194" applyFont="1" applyBorder="1" applyAlignment="1">
      <alignment vertical="center" wrapText="1"/>
    </xf>
    <xf numFmtId="3" fontId="1" fillId="0" borderId="4" xfId="194" applyNumberFormat="1" applyFont="1" applyBorder="1" applyAlignment="1">
      <alignment vertical="center" wrapText="1"/>
    </xf>
    <xf numFmtId="3" fontId="1" fillId="0" borderId="4" xfId="194" applyNumberFormat="1" applyFont="1" applyBorder="1" applyAlignment="1">
      <alignment horizontal="right" vertical="center" wrapText="1"/>
    </xf>
    <xf numFmtId="0" fontId="3" fillId="0" borderId="4" xfId="194" applyFont="1" applyBorder="1" applyAlignment="1">
      <alignment vertical="center" wrapText="1"/>
    </xf>
    <xf numFmtId="3" fontId="3" fillId="0" borderId="4" xfId="194" applyNumberFormat="1" applyFont="1" applyBorder="1" applyAlignment="1">
      <alignment vertical="center" wrapText="1"/>
    </xf>
    <xf numFmtId="3" fontId="3" fillId="0" borderId="4" xfId="194" applyNumberFormat="1" applyFont="1" applyBorder="1" applyAlignment="1">
      <alignment horizontal="right" vertical="center" wrapText="1"/>
    </xf>
    <xf numFmtId="0" fontId="3" fillId="0" borderId="20" xfId="194" applyFont="1" applyBorder="1" applyAlignment="1">
      <alignment vertical="center" wrapText="1"/>
    </xf>
    <xf numFmtId="3" fontId="3" fillId="0" borderId="20" xfId="194" applyNumberFormat="1" applyFont="1" applyBorder="1" applyAlignment="1">
      <alignment vertical="center" wrapText="1"/>
    </xf>
    <xf numFmtId="3" fontId="3" fillId="0" borderId="20" xfId="194" applyNumberFormat="1" applyFont="1" applyBorder="1" applyAlignment="1">
      <alignment horizontal="right" vertical="center" wrapText="1"/>
    </xf>
    <xf numFmtId="3" fontId="112" fillId="0" borderId="4" xfId="194" applyNumberFormat="1" applyFont="1" applyBorder="1" applyAlignment="1">
      <alignment vertical="center" wrapText="1"/>
    </xf>
    <xf numFmtId="3" fontId="112" fillId="0" borderId="4" xfId="194" applyNumberFormat="1" applyFont="1" applyBorder="1" applyAlignment="1">
      <alignment horizontal="right" vertical="center" wrapText="1"/>
    </xf>
    <xf numFmtId="0" fontId="43" fillId="0" borderId="4" xfId="194" applyFont="1" applyBorder="1" applyAlignment="1">
      <alignment vertical="center" wrapText="1"/>
    </xf>
    <xf numFmtId="0" fontId="1" fillId="0" borderId="0" xfId="194" applyFont="1"/>
    <xf numFmtId="3" fontId="3" fillId="0" borderId="4" xfId="194" applyNumberFormat="1" applyFont="1" applyBorder="1" applyAlignment="1">
      <alignment horizontal="center" vertical="center" wrapText="1"/>
    </xf>
    <xf numFmtId="0" fontId="3" fillId="0" borderId="6" xfId="194" applyFont="1" applyBorder="1" applyAlignment="1">
      <alignment vertical="center" wrapText="1"/>
    </xf>
    <xf numFmtId="3" fontId="3" fillId="0" borderId="6" xfId="194" applyNumberFormat="1" applyFont="1" applyBorder="1" applyAlignment="1">
      <alignment vertical="center" wrapText="1"/>
    </xf>
    <xf numFmtId="0" fontId="132" fillId="0" borderId="0" xfId="194" applyFont="1" applyAlignment="1">
      <alignment horizontal="center" vertical="center" wrapText="1"/>
    </xf>
    <xf numFmtId="0" fontId="10" fillId="0" borderId="0" xfId="194" applyFont="1"/>
    <xf numFmtId="0" fontId="133" fillId="0" borderId="0" xfId="194" applyFont="1" applyAlignment="1">
      <alignment horizontal="left" vertical="center" wrapText="1"/>
    </xf>
    <xf numFmtId="49" fontId="15" fillId="0" borderId="2" xfId="0" applyNumberFormat="1" applyFont="1" applyBorder="1" applyAlignment="1" quotePrefix="1">
      <alignment horizontal="center" vertical="center" wrapText="1"/>
    </xf>
    <xf numFmtId="0" fontId="109" fillId="0" borderId="2" xfId="0" applyFont="1" applyBorder="1" applyAlignment="1" quotePrefix="1">
      <alignment horizontal="center" vertical="center"/>
    </xf>
    <xf numFmtId="0" fontId="113" fillId="0" borderId="2" xfId="0" applyFont="1" applyBorder="1" applyAlignment="1" quotePrefix="1">
      <alignment horizontal="center" vertical="center"/>
    </xf>
    <xf numFmtId="1" fontId="115" fillId="2" borderId="2" xfId="0" applyNumberFormat="1" applyFont="1" applyFill="1" applyBorder="1" applyAlignment="1" quotePrefix="1">
      <alignment horizontal="center" vertical="center"/>
    </xf>
    <xf numFmtId="1" fontId="39" fillId="2" borderId="2" xfId="0" applyNumberFormat="1" applyFont="1" applyFill="1" applyBorder="1" applyAlignment="1" quotePrefix="1">
      <alignment horizontal="center" vertical="center"/>
    </xf>
  </cellXfs>
  <cellStyles count="346">
    <cellStyle name="Normal" xfId="0" builtinId="0"/>
    <cellStyle name="Comma [0]" xfId="1" builtinId="6"/>
    <cellStyle name="ct xuyen a" xfId="2"/>
    <cellStyle name="40% - Accent1" xfId="3" builtinId="31"/>
    <cellStyle name="Comma" xfId="4" builtinId="3"/>
    <cellStyle name="Currency [0]" xfId="5" builtinId="7"/>
    <cellStyle name="Currency" xfId="6" builtinId="4"/>
    <cellStyle name="???? [0.00]_PRODUCT DETAIL Q1" xfId="7"/>
    <cellStyle name="?_x001d_??%U©÷u&amp;H©÷9_x0008_?_x0009_s_x000a__x0007__x0001__x0001_" xfId="8"/>
    <cellStyle name="Percent" xfId="9" builtinId="5"/>
    <cellStyle name="AÞ¸¶ [0]_INQUIRY ¿?¾÷AßAø " xfId="10"/>
    <cellStyle name="Hyperlink" xfId="11" builtinId="8"/>
    <cellStyle name="Normal 7 2" xfId="12"/>
    <cellStyle name="60% - Accent4" xfId="13" builtinId="44"/>
    <cellStyle name="Normal_Sheet1" xfId="14"/>
    <cellStyle name="Followed Hyperlink" xfId="15" builtinId="9"/>
    <cellStyle name="Note" xfId="16" builtinId="10"/>
    <cellStyle name="Bad 3" xfId="17"/>
    <cellStyle name="Check Cell" xfId="18" builtinId="23"/>
    <cellStyle name="Heading 2" xfId="19" builtinId="17"/>
    <cellStyle name="40% - Accent3" xfId="20" builtinId="39"/>
    <cellStyle name="Warning Text" xfId="21" builtinId="11"/>
    <cellStyle name="40% - Accent2" xfId="22" builtinId="35"/>
    <cellStyle name="Title" xfId="23" builtinId="15"/>
    <cellStyle name="CExplanatory Text" xfId="24" builtinId="53"/>
    <cellStyle name="Heading 1" xfId="25" builtinId="16"/>
    <cellStyle name="Normal 5 3" xfId="26"/>
    <cellStyle name="Heading 3" xfId="27" builtinId="18"/>
    <cellStyle name="20% - Accent3 2" xfId="28"/>
    <cellStyle name="Heading 4" xfId="29" builtinId="19"/>
    <cellStyle name="20% - Accent3 3" xfId="30"/>
    <cellStyle name="Input" xfId="31" builtinId="20"/>
    <cellStyle name="Heading 3 2" xfId="32"/>
    <cellStyle name="1" xfId="33"/>
    <cellStyle name="60% - Accent3" xfId="34" builtinId="40"/>
    <cellStyle name="Title 3" xfId="35"/>
    <cellStyle name="Good" xfId="36" builtinId="26"/>
    <cellStyle name="Output" xfId="37" builtinId="21"/>
    <cellStyle name="20% - Accent1" xfId="38" builtinId="30"/>
    <cellStyle name="Calculation" xfId="39" builtinId="22"/>
    <cellStyle name="Linked Cell" xfId="40" builtinId="24"/>
    <cellStyle name="Comma 2 4" xfId="41"/>
    <cellStyle name="Total" xfId="42" builtinId="25"/>
    <cellStyle name="Accent3 3" xfId="43"/>
    <cellStyle name="60% - Accent3 2" xfId="44"/>
    <cellStyle name="Bad" xfId="45" builtinId="27"/>
    <cellStyle name="20% - Accent6 3" xfId="46"/>
    <cellStyle name="Neutral" xfId="47" builtinId="28"/>
    <cellStyle name="Accent1" xfId="48" builtinId="29"/>
    <cellStyle name="20% - Accent5" xfId="49" builtinId="46"/>
    <cellStyle name="tuan1 2" xfId="50"/>
    <cellStyle name="60% - Accent1" xfId="51" builtinId="32"/>
    <cellStyle name="Accent2" xfId="52" builtinId="33"/>
    <cellStyle name="20% - Accent2" xfId="53" builtinId="34"/>
    <cellStyle name="20% - Accent6" xfId="54" builtinId="50"/>
    <cellStyle name="tuan1 3" xfId="55"/>
    <cellStyle name="Title 2" xfId="56"/>
    <cellStyle name="s1" xfId="57"/>
    <cellStyle name="60% - Accent2" xfId="58" builtinId="36"/>
    <cellStyle name="Accent3" xfId="59" builtinId="37"/>
    <cellStyle name="20% - Accent3" xfId="60" builtinId="38"/>
    <cellStyle name="Accent4" xfId="61" builtinId="41"/>
    <cellStyle name="20% - Accent4" xfId="62" builtinId="42"/>
    <cellStyle name="Normal - Style1" xfId="63"/>
    <cellStyle name="40% - Accent4" xfId="64" builtinId="43"/>
    <cellStyle name="Accent5" xfId="65" builtinId="45"/>
    <cellStyle name="40% - Accent5" xfId="66" builtinId="47"/>
    <cellStyle name="60% - Accent5" xfId="67" builtinId="48"/>
    <cellStyle name="Accent4 2" xfId="68"/>
    <cellStyle name="Accent6" xfId="69" builtinId="49"/>
    <cellStyle name="40% - Accent6" xfId="70" builtinId="51"/>
    <cellStyle name="T" xfId="71"/>
    <cellStyle name="60% - Accent6" xfId="72" builtinId="52"/>
    <cellStyle name="Linked Cell 2" xfId="73"/>
    <cellStyle name="????_PRODUCT DETAIL Q1" xfId="74"/>
    <cellStyle name="Ledger 17 x 11 in" xfId="75"/>
    <cellStyle name="W_STDFOR" xfId="76"/>
    <cellStyle name="??" xfId="77"/>
    <cellStyle name="?? [0.00]_PRODUCT DETAIL Q1" xfId="78"/>
    <cellStyle name="?? [0]" xfId="79"/>
    <cellStyle name="20% - Accent5 2" xfId="80"/>
    <cellStyle name="???_HOBONG" xfId="81"/>
    <cellStyle name="60% - Accent3 3" xfId="82"/>
    <cellStyle name="??_(????)??????" xfId="83"/>
    <cellStyle name="40% - Accent3 2" xfId="84"/>
    <cellStyle name="¹éºÐÀ²_      " xfId="85"/>
    <cellStyle name="tuan2 3" xfId="86"/>
    <cellStyle name="ÄÞ¸¶_L601CPT" xfId="87"/>
    <cellStyle name="??A? [0]_laroux_1_¢¬???¢â? " xfId="88"/>
    <cellStyle name="??A?_laroux_1_¢¬???¢â? " xfId="89"/>
    <cellStyle name="?¡±¢¥?_?¨ù??¢´¢¥_¢¬???¢â? " xfId="90"/>
    <cellStyle name="?ðÇ%U?&amp;H?_x0008_?s_x000a__x0007__x0001__x0001_" xfId="91"/>
    <cellStyle name="Heading 3 3" xfId="92"/>
    <cellStyle name="2" xfId="93"/>
    <cellStyle name="20% - Accent1 2" xfId="94"/>
    <cellStyle name="20% - Accent1 3" xfId="95"/>
    <cellStyle name="C?AØ_¿?¾÷CoE² " xfId="96"/>
    <cellStyle name="20% - Accent2 2" xfId="97"/>
    <cellStyle name="20% - Accent2 3" xfId="98"/>
    <cellStyle name="20% - Accent4 2" xfId="99"/>
    <cellStyle name="20% - Accent4 3" xfId="100"/>
    <cellStyle name="20% - Accent5 3" xfId="101"/>
    <cellStyle name="一般_00Q3902REV.1" xfId="102"/>
    <cellStyle name="20% - Accent6 2" xfId="103"/>
    <cellStyle name="3" xfId="104"/>
    <cellStyle name="Normal 5 2" xfId="105"/>
    <cellStyle name="4" xfId="106"/>
    <cellStyle name="40% - Accent1 2" xfId="107"/>
    <cellStyle name="콤마 [0]_ 비목별 월별기술 " xfId="108"/>
    <cellStyle name="40% - Accent1 3" xfId="109"/>
    <cellStyle name="40% - Accent2 2" xfId="110"/>
    <cellStyle name="40% - Accent2 3" xfId="111"/>
    <cellStyle name="40% - Accent3 3" xfId="112"/>
    <cellStyle name="Normal - Style1 2" xfId="113"/>
    <cellStyle name="40% - Accent4 2" xfId="114"/>
    <cellStyle name="Percent 2" xfId="115"/>
    <cellStyle name="Normal - Style1 3" xfId="116"/>
    <cellStyle name="40% - Accent4 3" xfId="117"/>
    <cellStyle name="40% - Accent5 2" xfId="118"/>
    <cellStyle name="40% - Accent5 3" xfId="119"/>
    <cellStyle name="40% - Accent6 2" xfId="120"/>
    <cellStyle name="40% - Accent6 3" xfId="121"/>
    <cellStyle name="HEADER" xfId="122"/>
    <cellStyle name="60% - Accent1 2" xfId="123"/>
    <cellStyle name="60% - Accent1 3" xfId="124"/>
    <cellStyle name="60% - Accent2 2" xfId="125"/>
    <cellStyle name="60% - Accent2 3" xfId="126"/>
    <cellStyle name="60% - Accent4 2" xfId="127"/>
    <cellStyle name="60% - Accent4 3" xfId="128"/>
    <cellStyle name="60% - Accent5 2" xfId="129"/>
    <cellStyle name="60% - Accent5 3" xfId="130"/>
    <cellStyle name="tuan2" xfId="131"/>
    <cellStyle name="60% - Accent6 2" xfId="132"/>
    <cellStyle name="tuan3" xfId="133"/>
    <cellStyle name="Percent 6" xfId="134"/>
    <cellStyle name="60% - Accent6 3" xfId="135"/>
    <cellStyle name="Accent1 2" xfId="136"/>
    <cellStyle name="Accent1 3" xfId="137"/>
    <cellStyle name="Accent2 2" xfId="138"/>
    <cellStyle name="Accent2 3" xfId="139"/>
    <cellStyle name="Accent3 2" xfId="140"/>
    <cellStyle name="Accent4 3" xfId="141"/>
    <cellStyle name="Accent5 2" xfId="142"/>
    <cellStyle name="category" xfId="143"/>
    <cellStyle name="Accent5 3" xfId="144"/>
    <cellStyle name="Accent6 2" xfId="145"/>
    <cellStyle name="Accent6 3" xfId="146"/>
    <cellStyle name="Normal 4 3" xfId="147"/>
    <cellStyle name="ÅëÈ­ [0]_      " xfId="148"/>
    <cellStyle name="tuan 2" xfId="149"/>
    <cellStyle name="AeE­ [0]_INQUIRY ¿µ¾÷AßAø " xfId="150"/>
    <cellStyle name="Output 3" xfId="151"/>
    <cellStyle name="Comma 5 2" xfId="152"/>
    <cellStyle name="ÅëÈ­_      " xfId="153"/>
    <cellStyle name="Heading2" xfId="154"/>
    <cellStyle name="AeE­_INQUIRY ¿µ¾÷AßAø " xfId="155"/>
    <cellStyle name="ÄÞ¸¶ [0]_      " xfId="156"/>
    <cellStyle name="ÄÞ¸¶ [0]_L601CPT" xfId="157"/>
    <cellStyle name="ÄÞ¸¶_      " xfId="158"/>
    <cellStyle name="AÞ¸¶_INQUIRY ¿?¾÷AßAø " xfId="159"/>
    <cellStyle name="Dezimal [0]_UXO VII" xfId="160"/>
    <cellStyle name="Bad 2" xfId="161"/>
    <cellStyle name="Ç¥ÁØ_      " xfId="162"/>
    <cellStyle name="Normal 22" xfId="163"/>
    <cellStyle name="Normal 17" xfId="164"/>
    <cellStyle name="Neutral 2" xfId="165"/>
    <cellStyle name="C￥AØ_¿μ¾÷CoE² " xfId="166"/>
    <cellStyle name="Ç¥ÁØ_laroux_4_ÃÑÇÕ°è " xfId="167"/>
    <cellStyle name="Calculation 2" xfId="168"/>
    <cellStyle name="Calculation 3" xfId="169"/>
    <cellStyle name="category 2" xfId="170"/>
    <cellStyle name="Normal 12" xfId="171"/>
    <cellStyle name="Check Cell 2" xfId="172"/>
    <cellStyle name="Normal 13" xfId="173"/>
    <cellStyle name="Check Cell 3" xfId="174"/>
    <cellStyle name="Comma [0] 4" xfId="175"/>
    <cellStyle name="Comma [ ,]" xfId="176"/>
    <cellStyle name="Comma [0] 2" xfId="177"/>
    <cellStyle name="Normal 9 2" xfId="178"/>
    <cellStyle name="Comma [0] 3" xfId="179"/>
    <cellStyle name="Comma [0] 5" xfId="180"/>
    <cellStyle name="Normal_CThueTraVinh2004" xfId="181"/>
    <cellStyle name="Comma [0] 6" xfId="182"/>
    <cellStyle name="Normal 23" xfId="183"/>
    <cellStyle name="Normal 18" xfId="184"/>
    <cellStyle name="Neutral 3" xfId="185"/>
    <cellStyle name="Comma 10" xfId="186"/>
    <cellStyle name="Normal 24" xfId="187"/>
    <cellStyle name="Normal 19" xfId="188"/>
    <cellStyle name="Comma 11" xfId="189"/>
    <cellStyle name="Normal 30" xfId="190"/>
    <cellStyle name="Normal 25" xfId="191"/>
    <cellStyle name="Comma 12" xfId="192"/>
    <cellStyle name="통화_1202" xfId="193"/>
    <cellStyle name="Normal 31" xfId="194"/>
    <cellStyle name="Normal 26" xfId="195"/>
    <cellStyle name="Comma 13" xfId="196"/>
    <cellStyle name="Normal 27" xfId="197"/>
    <cellStyle name="Comma 14" xfId="198"/>
    <cellStyle name="Normal 28" xfId="199"/>
    <cellStyle name="Comma 15" xfId="200"/>
    <cellStyle name="Normal 29" xfId="201"/>
    <cellStyle name="Comma 16" xfId="202"/>
    <cellStyle name="Comma 17" xfId="203"/>
    <cellStyle name="Comma 18" xfId="204"/>
    <cellStyle name="Comma 19" xfId="205"/>
    <cellStyle name="Comma 2" xfId="206"/>
    <cellStyle name="Comma 2 2" xfId="207"/>
    <cellStyle name="Comma 2 2 2" xfId="208"/>
    <cellStyle name="Comma 2 2 3" xfId="209"/>
    <cellStyle name="Comma 2 3" xfId="210"/>
    <cellStyle name="Normal 2 2 3" xfId="211"/>
    <cellStyle name="Comma 2 3 2" xfId="212"/>
    <cellStyle name="Note 2" xfId="213"/>
    <cellStyle name="Comma 3" xfId="214"/>
    <cellStyle name="Comma 3 2" xfId="215"/>
    <cellStyle name="Comma 3 3" xfId="216"/>
    <cellStyle name="Comma 3 4" xfId="217"/>
    <cellStyle name="Comma 3 5" xfId="218"/>
    <cellStyle name="Note 3" xfId="219"/>
    <cellStyle name="Comma 4" xfId="220"/>
    <cellStyle name="Comma 4 2" xfId="221"/>
    <cellStyle name="Comma 4 3" xfId="222"/>
    <cellStyle name="Comma 4 4" xfId="223"/>
    <cellStyle name="Comma 5" xfId="224"/>
    <cellStyle name="Comma 5 3" xfId="225"/>
    <cellStyle name="Good 2" xfId="226"/>
    <cellStyle name="Comma 6" xfId="227"/>
    <cellStyle name="Good 3" xfId="228"/>
    <cellStyle name="Comma 7" xfId="229"/>
    <cellStyle name="Comma 7 2" xfId="230"/>
    <cellStyle name=" [0.00]_ Att. 1- Cover" xfId="231"/>
    <cellStyle name="style_1" xfId="232"/>
    <cellStyle name="Comma 8" xfId="233"/>
    <cellStyle name="Comma 9" xfId="234"/>
    <cellStyle name="Comma0" xfId="235"/>
    <cellStyle name="Currency0" xfId="236"/>
    <cellStyle name="Date" xfId="237"/>
    <cellStyle name="Dezimal_UXO VII" xfId="238"/>
    <cellStyle name="Explanatory Text 2" xfId="239"/>
    <cellStyle name="Explanatory Text 3" xfId="240"/>
    <cellStyle name="Fixed" xfId="241"/>
    <cellStyle name="Grey" xfId="242"/>
    <cellStyle name="HEADER 2" xfId="243"/>
    <cellStyle name="Header1" xfId="244"/>
    <cellStyle name="Header2" xfId="245"/>
    <cellStyle name="Heading 1 2" xfId="246"/>
    <cellStyle name="Heading 2 2" xfId="247"/>
    <cellStyle name="Heading 4 2" xfId="248"/>
    <cellStyle name="Heading 4 3" xfId="249"/>
    <cellStyle name="Heading1" xfId="250"/>
    <cellStyle name="tuan" xfId="251"/>
    <cellStyle name="Input [yellow]" xfId="252"/>
    <cellStyle name="Input 2" xfId="253"/>
    <cellStyle name="Input 3" xfId="254"/>
    <cellStyle name="Input 4" xfId="255"/>
    <cellStyle name="Linked Cell 3" xfId="256"/>
    <cellStyle name="Millares [0]_Well Timing" xfId="257"/>
    <cellStyle name="Millares_Well Timing" xfId="258"/>
    <cellStyle name="Model" xfId="259"/>
    <cellStyle name="Model 2" xfId="260"/>
    <cellStyle name="Moneda [0]_Well Timing" xfId="261"/>
    <cellStyle name="Moneda_Well Timing" xfId="262"/>
    <cellStyle name="똿뗦먛귟 [0.00]_PRODUCT DETAIL Q1" xfId="263"/>
    <cellStyle name="n" xfId="264"/>
    <cellStyle name="Percent 3" xfId="265"/>
    <cellStyle name="Normal - Style1 4" xfId="266"/>
    <cellStyle name="Normal 10" xfId="267"/>
    <cellStyle name="Normal 11" xfId="268"/>
    <cellStyle name="Normal 11 2" xfId="269"/>
    <cellStyle name="Percent [2]" xfId="270"/>
    <cellStyle name="Normal 13 2" xfId="271"/>
    <cellStyle name="Normal 14" xfId="272"/>
    <cellStyle name="Normal 14 2" xfId="273"/>
    <cellStyle name="Normal 20" xfId="274"/>
    <cellStyle name="Normal 15" xfId="275"/>
    <cellStyle name="Normal 21" xfId="276"/>
    <cellStyle name="Normal 16" xfId="277"/>
    <cellStyle name="Normal 2" xfId="278"/>
    <cellStyle name="Normal 2 2" xfId="279"/>
    <cellStyle name="Normal 2 2 2" xfId="280"/>
    <cellStyle name="Normal 2 3" xfId="281"/>
    <cellStyle name="th" xfId="282"/>
    <cellStyle name="Normal 2 3 2" xfId="283"/>
    <cellStyle name="Normal_Thuyet minh bo sung doan kiem toan" xfId="284"/>
    <cellStyle name="Normal 2 4" xfId="285"/>
    <cellStyle name="Normal 2 5" xfId="286"/>
    <cellStyle name="Normal 2_GIAI NGAN" xfId="287"/>
    <cellStyle name="Normal 3" xfId="288"/>
    <cellStyle name="Normal 3 2" xfId="289"/>
    <cellStyle name="Normal 3 2 2" xfId="290"/>
    <cellStyle name="Normal 3 3" xfId="291"/>
    <cellStyle name="Normal 4" xfId="292"/>
    <cellStyle name="Normal 4 2" xfId="293"/>
    <cellStyle name="Normal 4 4" xfId="294"/>
    <cellStyle name="Währung [0]_UXO VII" xfId="295"/>
    <cellStyle name="Normal 5" xfId="296"/>
    <cellStyle name="Normal 6" xfId="297"/>
    <cellStyle name="Normal 6 2" xfId="298"/>
    <cellStyle name="Normal 7" xfId="299"/>
    <cellStyle name="Normal 7 3" xfId="300"/>
    <cellStyle name="Normal 8" xfId="301"/>
    <cellStyle name="Normal 9" xfId="302"/>
    <cellStyle name="Normal_Phu bieu khao sat Tra Vinh" xfId="303"/>
    <cellStyle name="Normal_Phu bieu tinh" xfId="304"/>
    <cellStyle name="omma [0]_Mktg Prog" xfId="305"/>
    <cellStyle name="ormal_Sheet1_1" xfId="306"/>
    <cellStyle name="Output 2" xfId="307"/>
    <cellStyle name="Pattern" xfId="308"/>
    <cellStyle name="Percent [2] 2" xfId="309"/>
    <cellStyle name="Percent [2] 3" xfId="310"/>
    <cellStyle name="Percent 2 2" xfId="311"/>
    <cellStyle name="Percent 2 3" xfId="312"/>
    <cellStyle name="Percent 2 4" xfId="313"/>
    <cellStyle name="Percent 2 5" xfId="314"/>
    <cellStyle name="tuan1" xfId="315"/>
    <cellStyle name="Percent 4" xfId="316"/>
    <cellStyle name="subhead" xfId="317"/>
    <cellStyle name="믅됞 [0.00]_PRODUCT DETAIL Q1" xfId="318"/>
    <cellStyle name="subhead 2" xfId="319"/>
    <cellStyle name="T_1. Sở Tài chính (dau tu)" xfId="320"/>
    <cellStyle name="Total 2" xfId="321"/>
    <cellStyle name="tuan2 2" xfId="322"/>
    <cellStyle name="tuan3 2" xfId="323"/>
    <cellStyle name="tuan3 3" xfId="324"/>
    <cellStyle name="tuan4" xfId="325"/>
    <cellStyle name="千分位[0]_00Q3902REV.1" xfId="326"/>
    <cellStyle name="viet" xfId="327"/>
    <cellStyle name="viet2" xfId="328"/>
    <cellStyle name="Währung_UXO VII" xfId="329"/>
    <cellStyle name="Warning Text 2" xfId="330"/>
    <cellStyle name="Warning Text 3" xfId="331"/>
    <cellStyle name="_ Att. 1- Cover" xfId="332"/>
    <cellStyle name="?_ Att. 1- Cover" xfId="333"/>
    <cellStyle name="똿뗦먛귟_PRODUCT DETAIL Q1" xfId="334"/>
    <cellStyle name="믅됞_PRODUCT DETAIL Q1" xfId="335"/>
    <cellStyle name="백분율_95" xfId="336"/>
    <cellStyle name="뷭?_BOOKSHIP" xfId="337"/>
    <cellStyle name="콤마_ 비목별 월별기술 " xfId="338"/>
    <cellStyle name="통화 [0]_1202" xfId="339"/>
    <cellStyle name="표준_(정보부문)월별인원계획" xfId="340"/>
    <cellStyle name="千分位_00Q3902REV.1" xfId="341"/>
    <cellStyle name="貨幣 [0]_00Q3902REV.1" xfId="342"/>
    <cellStyle name="貨幣[0]_BRE" xfId="343"/>
    <cellStyle name="貨幣_00Q3902REV.1" xfId="344"/>
    <cellStyle name="Normal_QUYET TOAN 2014" xfId="34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777240</xdr:colOff>
      <xdr:row>25</xdr:row>
      <xdr:rowOff>50800</xdr:rowOff>
    </xdr:from>
    <xdr:to>
      <xdr:col>5</xdr:col>
      <xdr:colOff>15240</xdr:colOff>
      <xdr:row>35</xdr:row>
      <xdr:rowOff>50165</xdr:rowOff>
    </xdr:to>
    <xdr:sp>
      <xdr:nvSpPr>
        <xdr:cNvPr id="2" name="TextBox 1"/>
        <xdr:cNvSpPr txBox="1"/>
      </xdr:nvSpPr>
      <xdr:spPr>
        <a:xfrm>
          <a:off x="6423660" y="5405755"/>
          <a:ext cx="3437890" cy="1950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 b="1">
              <a:latin typeface="Times New Roman" panose="02020603050405020304" pitchFamily="18" charset="0"/>
              <a:cs typeface="Times New Roman" panose="02020603050405020304" pitchFamily="18" charset="0"/>
            </a:rPr>
            <a:t>Xã</a:t>
          </a:r>
          <a:r>
            <a:rPr lang="en-US" sz="13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Tân Thạnh, ngày 28 tháng 02 năm 2023</a:t>
          </a:r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Chủ tịch</a:t>
          </a:r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300" b="1">
              <a:latin typeface="Times New Roman" panose="02020603050405020304" pitchFamily="18" charset="0"/>
              <a:cs typeface="Times New Roman" panose="02020603050405020304" pitchFamily="18" charset="0"/>
            </a:rPr>
            <a:t>Dương Văn Cảnh</a:t>
          </a:r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361950</xdr:colOff>
      <xdr:row>26</xdr:row>
      <xdr:rowOff>9525</xdr:rowOff>
    </xdr:from>
    <xdr:to>
      <xdr:col>1</xdr:col>
      <xdr:colOff>2809875</xdr:colOff>
      <xdr:row>34</xdr:row>
      <xdr:rowOff>30480</xdr:rowOff>
    </xdr:to>
    <xdr:sp>
      <xdr:nvSpPr>
        <xdr:cNvPr id="3" name="TextBox 2"/>
        <xdr:cNvSpPr txBox="1"/>
      </xdr:nvSpPr>
      <xdr:spPr>
        <a:xfrm>
          <a:off x="628650" y="5547360"/>
          <a:ext cx="2447925" cy="16059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Bộ phận tài chính - kế toán xã </a:t>
          </a:r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300" b="1">
              <a:latin typeface="Times New Roman" panose="02020603050405020304" pitchFamily="18" charset="0"/>
              <a:cs typeface="Times New Roman" panose="02020603050405020304" pitchFamily="18" charset="0"/>
            </a:rPr>
            <a:t>Đoàn Linh Giang</a:t>
          </a:r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28575</xdr:colOff>
      <xdr:row>0</xdr:row>
      <xdr:rowOff>38100</xdr:rowOff>
    </xdr:from>
    <xdr:to>
      <xdr:col>1</xdr:col>
      <xdr:colOff>1352549</xdr:colOff>
      <xdr:row>4</xdr:row>
      <xdr:rowOff>0</xdr:rowOff>
    </xdr:to>
    <xdr:sp>
      <xdr:nvSpPr>
        <xdr:cNvPr id="4" name="TextBox 3"/>
        <xdr:cNvSpPr txBox="1"/>
      </xdr:nvSpPr>
      <xdr:spPr>
        <a:xfrm>
          <a:off x="295275" y="38100"/>
          <a:ext cx="1323340" cy="739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Tỉnh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An Giang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Thị xã Tân Châu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Xã Tân Thạnh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1485900</xdr:colOff>
      <xdr:row>1</xdr:row>
      <xdr:rowOff>47625</xdr:rowOff>
    </xdr:from>
    <xdr:to>
      <xdr:col>4</xdr:col>
      <xdr:colOff>847724</xdr:colOff>
      <xdr:row>4</xdr:row>
      <xdr:rowOff>0</xdr:rowOff>
    </xdr:to>
    <xdr:sp>
      <xdr:nvSpPr>
        <xdr:cNvPr id="5" name="TextBox 4"/>
        <xdr:cNvSpPr txBox="1"/>
      </xdr:nvSpPr>
      <xdr:spPr>
        <a:xfrm>
          <a:off x="1752600" y="230505"/>
          <a:ext cx="7523480" cy="5467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 b="1">
              <a:latin typeface="Times New Roman" panose="02020603050405020304" pitchFamily="18" charset="0"/>
              <a:cs typeface="Times New Roman" panose="02020603050405020304" pitchFamily="18" charset="0"/>
            </a:rPr>
            <a:t>BIỂU CÂN ĐỐI QUYẾT TOÁN NGÂN SÁCH XÃ NĂM 2022</a:t>
          </a:r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vi-VN" sz="1100" b="0" i="1">
              <a:latin typeface="Times New Roman" panose="02020603050405020304" pitchFamily="18" charset="0"/>
              <a:cs typeface="Times New Roman" panose="02020603050405020304" pitchFamily="18" charset="0"/>
            </a:rPr>
            <a:t>(Ban hành kèm theo thông tư số 344/2016/TT-BTC ngày 30 tháng 12 năm 2016 của Bộ Tài chính</a:t>
          </a:r>
          <a:r>
            <a:rPr lang="vi-VN" sz="110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237490</xdr:colOff>
      <xdr:row>28</xdr:row>
      <xdr:rowOff>76835</xdr:rowOff>
    </xdr:from>
    <xdr:to>
      <xdr:col>1</xdr:col>
      <xdr:colOff>2085340</xdr:colOff>
      <xdr:row>37</xdr:row>
      <xdr:rowOff>88900</xdr:rowOff>
    </xdr:to>
    <xdr:sp>
      <xdr:nvSpPr>
        <xdr:cNvPr id="2" name="TextBox 1"/>
        <xdr:cNvSpPr txBox="1"/>
      </xdr:nvSpPr>
      <xdr:spPr>
        <a:xfrm>
          <a:off x="237490" y="5852795"/>
          <a:ext cx="2230120" cy="177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Tài chính - kế toán xã </a:t>
          </a:r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300" b="1">
              <a:latin typeface="Times New Roman" panose="02020603050405020304" pitchFamily="18" charset="0"/>
              <a:cs typeface="Times New Roman" panose="02020603050405020304" pitchFamily="18" charset="0"/>
            </a:rPr>
            <a:t>          Đoàn Linh Giang</a:t>
          </a:r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608965</xdr:colOff>
      <xdr:row>27</xdr:row>
      <xdr:rowOff>60960</xdr:rowOff>
    </xdr:from>
    <xdr:to>
      <xdr:col>6</xdr:col>
      <xdr:colOff>1590675</xdr:colOff>
      <xdr:row>38</xdr:row>
      <xdr:rowOff>118110</xdr:rowOff>
    </xdr:to>
    <xdr:sp>
      <xdr:nvSpPr>
        <xdr:cNvPr id="3" name="TextBox 2"/>
        <xdr:cNvSpPr txBox="1"/>
      </xdr:nvSpPr>
      <xdr:spPr>
        <a:xfrm>
          <a:off x="6104890" y="5638800"/>
          <a:ext cx="3098165" cy="22009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Xã</a:t>
          </a:r>
          <a:r>
            <a:rPr lang="en-US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Tân Thạnh, ngày 26 tháng 02 năm 2021</a:t>
          </a:r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CHỦ TỊCH </a:t>
          </a:r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3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Dương Văn Cảnh</a:t>
          </a:r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942974</xdr:colOff>
      <xdr:row>3</xdr:row>
      <xdr:rowOff>190500</xdr:rowOff>
    </xdr:to>
    <xdr:sp>
      <xdr:nvSpPr>
        <xdr:cNvPr id="2" name="TextBox 1"/>
        <xdr:cNvSpPr txBox="1"/>
      </xdr:nvSpPr>
      <xdr:spPr>
        <a:xfrm>
          <a:off x="38100" y="47625"/>
          <a:ext cx="1335405" cy="7372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Tỉnh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An Giang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Thị xã Tân Châu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Xã Tân Thạnh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228600</xdr:colOff>
      <xdr:row>27</xdr:row>
      <xdr:rowOff>60325</xdr:rowOff>
    </xdr:from>
    <xdr:to>
      <xdr:col>1</xdr:col>
      <xdr:colOff>2028825</xdr:colOff>
      <xdr:row>35</xdr:row>
      <xdr:rowOff>79375</xdr:rowOff>
    </xdr:to>
    <xdr:sp>
      <xdr:nvSpPr>
        <xdr:cNvPr id="3" name="TextBox 2"/>
        <xdr:cNvSpPr txBox="1"/>
      </xdr:nvSpPr>
      <xdr:spPr>
        <a:xfrm>
          <a:off x="228600" y="5710555"/>
          <a:ext cx="2231390" cy="15220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Bộ phận tài chính, kế toán xã </a:t>
          </a:r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300" b="1">
              <a:latin typeface="Times New Roman" panose="02020603050405020304" pitchFamily="18" charset="0"/>
              <a:cs typeface="Times New Roman" panose="02020603050405020304" pitchFamily="18" charset="0"/>
            </a:rPr>
            <a:t>Đoàn Linh Giang</a:t>
          </a:r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1152525</xdr:colOff>
      <xdr:row>27</xdr:row>
      <xdr:rowOff>133350</xdr:rowOff>
    </xdr:from>
    <xdr:to>
      <xdr:col>5</xdr:col>
      <xdr:colOff>1514475</xdr:colOff>
      <xdr:row>33</xdr:row>
      <xdr:rowOff>172085</xdr:rowOff>
    </xdr:to>
    <xdr:sp>
      <xdr:nvSpPr>
        <xdr:cNvPr id="4" name="TextBox 3"/>
        <xdr:cNvSpPr txBox="1"/>
      </xdr:nvSpPr>
      <xdr:spPr>
        <a:xfrm>
          <a:off x="5198745" y="5783580"/>
          <a:ext cx="3673475" cy="1183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Xã</a:t>
          </a:r>
          <a:r>
            <a:rPr lang="en-US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Tân Thạnh, ngày 28 tháng 02 năm 2023</a:t>
          </a:r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Chủ tịch</a:t>
          </a:r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3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Dương Văn Cảnh</a:t>
          </a:r>
          <a:endParaRPr lang="en-US" sz="13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1457325</xdr:colOff>
      <xdr:row>1</xdr:row>
      <xdr:rowOff>47625</xdr:rowOff>
    </xdr:from>
    <xdr:to>
      <xdr:col>5</xdr:col>
      <xdr:colOff>428625</xdr:colOff>
      <xdr:row>4</xdr:row>
      <xdr:rowOff>161925</xdr:rowOff>
    </xdr:to>
    <xdr:sp>
      <xdr:nvSpPr>
        <xdr:cNvPr id="5" name="TextBox 4"/>
        <xdr:cNvSpPr txBox="1"/>
      </xdr:nvSpPr>
      <xdr:spPr>
        <a:xfrm>
          <a:off x="1888490" y="245745"/>
          <a:ext cx="5897880" cy="708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THUYẾT MINH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CHI KHẮC PHỤC HẬU QUẢ THIÊN TAI NĂM 2022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vi-VN" sz="1100" i="1">
              <a:latin typeface="Times New Roman" panose="02020603050405020304" pitchFamily="18" charset="0"/>
              <a:cs typeface="Times New Roman" panose="02020603050405020304" pitchFamily="18" charset="0"/>
            </a:rPr>
            <a:t>(Dùng cho cơ quan tài chính cấp dưới báo cáo cơ quan tài chính cấp trên trực tiếp)</a:t>
          </a:r>
          <a:endParaRPr 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28575</xdr:rowOff>
    </xdr:from>
    <xdr:to>
      <xdr:col>1</xdr:col>
      <xdr:colOff>914399</xdr:colOff>
      <xdr:row>3</xdr:row>
      <xdr:rowOff>180975</xdr:rowOff>
    </xdr:to>
    <xdr:sp>
      <xdr:nvSpPr>
        <xdr:cNvPr id="2" name="TextBox 1"/>
        <xdr:cNvSpPr txBox="1"/>
      </xdr:nvSpPr>
      <xdr:spPr>
        <a:xfrm>
          <a:off x="19050" y="28575"/>
          <a:ext cx="1335405" cy="746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Tỉnh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An Giang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Thị xã Tân Châu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Xã Tân Thạnh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17</xdr:row>
      <xdr:rowOff>83185</xdr:rowOff>
    </xdr:from>
    <xdr:to>
      <xdr:col>7</xdr:col>
      <xdr:colOff>20955</xdr:colOff>
      <xdr:row>24</xdr:row>
      <xdr:rowOff>183515</xdr:rowOff>
    </xdr:to>
    <xdr:sp>
      <xdr:nvSpPr>
        <xdr:cNvPr id="3" name="TextBox 2"/>
        <xdr:cNvSpPr txBox="1"/>
      </xdr:nvSpPr>
      <xdr:spPr>
        <a:xfrm>
          <a:off x="5166995" y="4639945"/>
          <a:ext cx="4006215" cy="1638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Xã</a:t>
          </a:r>
          <a:r>
            <a:rPr lang="en-US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Tân Thạnh, ngày 28 tháng 02 năm 2023</a:t>
          </a:r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CHỦ TỊCH</a:t>
          </a:r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3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Dương Văn Cảnh</a:t>
          </a:r>
          <a:endParaRPr lang="en-US" sz="13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352425</xdr:colOff>
      <xdr:row>17</xdr:row>
      <xdr:rowOff>19050</xdr:rowOff>
    </xdr:from>
    <xdr:to>
      <xdr:col>1</xdr:col>
      <xdr:colOff>2143125</xdr:colOff>
      <xdr:row>24</xdr:row>
      <xdr:rowOff>152400</xdr:rowOff>
    </xdr:to>
    <xdr:sp>
      <xdr:nvSpPr>
        <xdr:cNvPr id="4" name="TextBox 3"/>
        <xdr:cNvSpPr txBox="1"/>
      </xdr:nvSpPr>
      <xdr:spPr>
        <a:xfrm>
          <a:off x="352425" y="4575810"/>
          <a:ext cx="2231390" cy="16725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Tài chính - kế toán xã </a:t>
          </a:r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3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300" b="1">
              <a:latin typeface="Times New Roman" panose="02020603050405020304" pitchFamily="18" charset="0"/>
              <a:cs typeface="Times New Roman" panose="02020603050405020304" pitchFamily="18" charset="0"/>
            </a:rPr>
            <a:t>Đoàn Linh Giang</a:t>
          </a:r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1323974</xdr:colOff>
      <xdr:row>1</xdr:row>
      <xdr:rowOff>95249</xdr:rowOff>
    </xdr:from>
    <xdr:to>
      <xdr:col>12</xdr:col>
      <xdr:colOff>533400</xdr:colOff>
      <xdr:row>4</xdr:row>
      <xdr:rowOff>76200</xdr:rowOff>
    </xdr:to>
    <xdr:sp>
      <xdr:nvSpPr>
        <xdr:cNvPr id="2" name="TextBox 1"/>
        <xdr:cNvSpPr txBox="1"/>
      </xdr:nvSpPr>
      <xdr:spPr>
        <a:xfrm>
          <a:off x="1925320" y="290195"/>
          <a:ext cx="6576060" cy="586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00" b="1">
              <a:latin typeface="Times New Roman" panose="02020603050405020304" pitchFamily="18" charset="0"/>
              <a:cs typeface="Times New Roman" panose="02020603050405020304" pitchFamily="18" charset="0"/>
            </a:rPr>
            <a:t>TỔNG HỢP QUYẾT TOÁN THU NGÂN SÁCH XÃ NĂM 2022</a:t>
          </a:r>
          <a:endParaRPr lang="en-US" sz="15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vi-VN" sz="1200"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vi-VN" sz="1200" i="1">
              <a:latin typeface="Times New Roman" panose="02020603050405020304" pitchFamily="18" charset="0"/>
              <a:cs typeface="Times New Roman" panose="02020603050405020304" pitchFamily="18" charset="0"/>
            </a:rPr>
            <a:t>Ban hành kèm theo Thông tư số 344/2016/TT-BTC ngày 30 tháng 12 năm 2016 của Bộ Tài chính</a:t>
          </a:r>
          <a:r>
            <a:rPr lang="vi-VN" sz="120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57150</xdr:colOff>
      <xdr:row>1</xdr:row>
      <xdr:rowOff>57150</xdr:rowOff>
    </xdr:from>
    <xdr:to>
      <xdr:col>3</xdr:col>
      <xdr:colOff>161924</xdr:colOff>
      <xdr:row>5</xdr:row>
      <xdr:rowOff>0</xdr:rowOff>
    </xdr:to>
    <xdr:sp>
      <xdr:nvSpPr>
        <xdr:cNvPr id="2" name="TextBox 1"/>
        <xdr:cNvSpPr txBox="1"/>
      </xdr:nvSpPr>
      <xdr:spPr>
        <a:xfrm>
          <a:off x="361950" y="240030"/>
          <a:ext cx="1338580" cy="77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Tỉnh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An Giang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Thị xã Tân Châu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Xã Tân Thạnh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790575</xdr:colOff>
      <xdr:row>48</xdr:row>
      <xdr:rowOff>229870</xdr:rowOff>
    </xdr:from>
    <xdr:to>
      <xdr:col>13</xdr:col>
      <xdr:colOff>438150</xdr:colOff>
      <xdr:row>59</xdr:row>
      <xdr:rowOff>64770</xdr:rowOff>
    </xdr:to>
    <xdr:sp>
      <xdr:nvSpPr>
        <xdr:cNvPr id="3" name="TextBox 2"/>
        <xdr:cNvSpPr txBox="1"/>
      </xdr:nvSpPr>
      <xdr:spPr>
        <a:xfrm>
          <a:off x="5958840" y="10116185"/>
          <a:ext cx="3222625" cy="1954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 b="1">
            <a:latin typeface="+mj-lt"/>
          </a:endParaRPr>
        </a:p>
        <a:p>
          <a:pPr algn="ctr"/>
          <a:r>
            <a:rPr lang="en-US" sz="1200" b="1">
              <a:latin typeface="+mj-lt"/>
            </a:rPr>
            <a:t>Tân Thạnh</a:t>
          </a:r>
          <a:r>
            <a:rPr lang="en-US" sz="1200" b="1" baseline="0">
              <a:latin typeface="+mj-lt"/>
            </a:rPr>
            <a:t>, n</a:t>
          </a:r>
          <a:r>
            <a:rPr lang="vi-VN" sz="1200" b="1">
              <a:latin typeface="+mj-lt"/>
            </a:rPr>
            <a:t>gày </a:t>
          </a:r>
          <a:r>
            <a:rPr lang="en-US" sz="1200" b="1">
              <a:latin typeface="+mj-lt"/>
            </a:rPr>
            <a:t>28</a:t>
          </a:r>
          <a:r>
            <a:rPr lang="vi-VN" sz="1200" b="1">
              <a:latin typeface="+mj-lt"/>
            </a:rPr>
            <a:t> tháng 02 năm 20</a:t>
          </a:r>
          <a:r>
            <a:rPr lang="en-US" sz="1200" b="1">
              <a:latin typeface="+mj-lt"/>
            </a:rPr>
            <a:t>23</a:t>
          </a:r>
          <a:endParaRPr lang="en-US" sz="1200" b="1">
            <a:latin typeface="+mj-lt"/>
          </a:endParaRPr>
        </a:p>
        <a:p>
          <a:pPr algn="ctr"/>
          <a:r>
            <a:rPr lang="en-US" sz="1200" b="1">
              <a:latin typeface="+mj-lt"/>
            </a:rPr>
            <a:t>CHỦ TỊCH</a:t>
          </a:r>
          <a:endParaRPr lang="en-US" sz="1200" b="1">
            <a:latin typeface="+mj-lt"/>
          </a:endParaRPr>
        </a:p>
        <a:p>
          <a:pPr algn="ctr"/>
          <a:endParaRPr lang="en-US" sz="1200" b="1">
            <a:latin typeface="+mj-lt"/>
          </a:endParaRPr>
        </a:p>
        <a:p>
          <a:pPr algn="ctr"/>
          <a:endParaRPr lang="en-US" sz="1200" b="1">
            <a:latin typeface="+mj-lt"/>
          </a:endParaRPr>
        </a:p>
        <a:p>
          <a:pPr algn="ctr"/>
          <a:endParaRPr lang="en-US" sz="1200" b="1">
            <a:latin typeface="+mj-lt"/>
          </a:endParaRPr>
        </a:p>
        <a:p>
          <a:pPr algn="ctr"/>
          <a:endParaRPr lang="en-US" sz="1200" b="1">
            <a:latin typeface="+mj-lt"/>
          </a:endParaRPr>
        </a:p>
        <a:p>
          <a:pPr algn="ctr"/>
          <a:r>
            <a:rPr lang="en-US" sz="1200" b="1">
              <a:latin typeface="+mj-lt"/>
            </a:rPr>
            <a:t>Dương Văn cảnh</a:t>
          </a:r>
          <a:endParaRPr lang="en-US" sz="1200" b="1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</xdr:colOff>
      <xdr:row>0</xdr:row>
      <xdr:rowOff>57150</xdr:rowOff>
    </xdr:from>
    <xdr:to>
      <xdr:col>3</xdr:col>
      <xdr:colOff>123824</xdr:colOff>
      <xdr:row>4</xdr:row>
      <xdr:rowOff>0</xdr:rowOff>
    </xdr:to>
    <xdr:sp>
      <xdr:nvSpPr>
        <xdr:cNvPr id="2" name="TextBox 1"/>
        <xdr:cNvSpPr txBox="1"/>
      </xdr:nvSpPr>
      <xdr:spPr>
        <a:xfrm>
          <a:off x="316230" y="57150"/>
          <a:ext cx="2580640" cy="7200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Tỉnh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An Giang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Thị xã Tân Châu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Xã Tân Thạnh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48260</xdr:colOff>
      <xdr:row>0</xdr:row>
      <xdr:rowOff>38100</xdr:rowOff>
    </xdr:from>
    <xdr:to>
      <xdr:col>4</xdr:col>
      <xdr:colOff>352425</xdr:colOff>
      <xdr:row>4</xdr:row>
      <xdr:rowOff>94615</xdr:rowOff>
    </xdr:to>
    <xdr:sp>
      <xdr:nvSpPr>
        <xdr:cNvPr id="2" name="TextBox 1"/>
        <xdr:cNvSpPr txBox="1"/>
      </xdr:nvSpPr>
      <xdr:spPr>
        <a:xfrm>
          <a:off x="524510" y="38100"/>
          <a:ext cx="2175510" cy="8337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333333"/>
              </a:solidFill>
              <a:latin typeface="Times New Roman" panose="02020603050405020304" pitchFamily="12"/>
              <a:cs typeface="Times New Roman" panose="02020603050405020304" pitchFamily="12"/>
            </a:rPr>
            <a:t>Tỉnh An Giang</a:t>
          </a:r>
          <a:endParaRPr lang="en-US" sz="1100" b="0" i="0" u="none" strike="noStrike" baseline="0">
            <a:solidFill>
              <a:srgbClr val="333333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333333"/>
              </a:solidFill>
              <a:latin typeface="Times New Roman" panose="02020603050405020304" pitchFamily="12"/>
              <a:cs typeface="Times New Roman" panose="02020603050405020304" pitchFamily="12"/>
            </a:rPr>
            <a:t>Thị xã Tân Châu</a:t>
          </a:r>
          <a:endParaRPr lang="en-US" sz="1100" b="0" i="0" u="none" strike="noStrike" baseline="0">
            <a:solidFill>
              <a:srgbClr val="333333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333333"/>
              </a:solidFill>
              <a:latin typeface="Times New Roman" panose="02020603050405020304" pitchFamily="12"/>
              <a:cs typeface="Times New Roman" panose="02020603050405020304" pitchFamily="12"/>
            </a:rPr>
            <a:t>Xã Tân Thạnh</a:t>
          </a:r>
          <a:endParaRPr lang="en-US" sz="1100" b="0" i="0" u="none" strike="noStrike" baseline="0">
            <a:solidFill>
              <a:srgbClr val="333333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4</xdr:col>
      <xdr:colOff>28575</xdr:colOff>
      <xdr:row>1</xdr:row>
      <xdr:rowOff>180975</xdr:rowOff>
    </xdr:from>
    <xdr:to>
      <xdr:col>7</xdr:col>
      <xdr:colOff>514350</xdr:colOff>
      <xdr:row>4</xdr:row>
      <xdr:rowOff>123825</xdr:rowOff>
    </xdr:to>
    <xdr:sp>
      <xdr:nvSpPr>
        <xdr:cNvPr id="3" name="TextBox 2"/>
        <xdr:cNvSpPr txBox="1"/>
      </xdr:nvSpPr>
      <xdr:spPr>
        <a:xfrm>
          <a:off x="2376170" y="379095"/>
          <a:ext cx="6322695" cy="521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 b="1">
              <a:latin typeface="Times New Roman" panose="02020603050405020304" pitchFamily="18" charset="0"/>
              <a:cs typeface="Times New Roman" panose="02020603050405020304" pitchFamily="18" charset="0"/>
            </a:rPr>
            <a:t>QUYẾT TOÁN CHI NGÂN SÁCH XÃ THEO MỤC LỤC NSNN NĂM 2022</a:t>
          </a:r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vi-VN" sz="1100" i="1">
              <a:latin typeface="Times New Roman" panose="02020603050405020304" pitchFamily="18" charset="0"/>
              <a:cs typeface="Times New Roman" panose="02020603050405020304" pitchFamily="18" charset="0"/>
            </a:rPr>
            <a:t>(Ban hành kèm theo Thông tư số 344/2016/TT-BTC ngày 30 tháng 12 năm 2016 của Bộ Tài chín</a:t>
          </a:r>
          <a:r>
            <a:rPr lang="vi-VN" sz="1100">
              <a:latin typeface="Times New Roman" panose="02020603050405020304" pitchFamily="18" charset="0"/>
              <a:cs typeface="Times New Roman" panose="02020603050405020304" pitchFamily="18" charset="0"/>
            </a:rPr>
            <a:t>h)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4942840</xdr:colOff>
      <xdr:row>24</xdr:row>
      <xdr:rowOff>47625</xdr:rowOff>
    </xdr:from>
    <xdr:to>
      <xdr:col>3</xdr:col>
      <xdr:colOff>1419225</xdr:colOff>
      <xdr:row>31</xdr:row>
      <xdr:rowOff>125095</xdr:rowOff>
    </xdr:to>
    <xdr:sp>
      <xdr:nvSpPr>
        <xdr:cNvPr id="2" name="TextBox 1"/>
        <xdr:cNvSpPr txBox="1"/>
      </xdr:nvSpPr>
      <xdr:spPr>
        <a:xfrm>
          <a:off x="5638165" y="5401945"/>
          <a:ext cx="3461385" cy="1510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Xã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Tân Thạnh,  n</a:t>
          </a:r>
          <a:r>
            <a:rPr lang="vi-VN" sz="1200" b="1">
              <a:latin typeface="Times New Roman" panose="02020603050405020304" pitchFamily="18" charset="0"/>
              <a:cs typeface="Times New Roman" panose="02020603050405020304" pitchFamily="18" charset="0"/>
            </a:rPr>
            <a:t>gày 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28</a:t>
          </a:r>
          <a:r>
            <a:rPr lang="vi-VN" sz="1200" b="1">
              <a:latin typeface="Times New Roman" panose="02020603050405020304" pitchFamily="18" charset="0"/>
              <a:cs typeface="Times New Roman" panose="02020603050405020304" pitchFamily="18" charset="0"/>
            </a:rPr>
            <a:t> tháng 02 năm 20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23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CHỦ TỊCH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Dương Văn Cảnh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552450</xdr:colOff>
      <xdr:row>26</xdr:row>
      <xdr:rowOff>47626</xdr:rowOff>
    </xdr:from>
    <xdr:to>
      <xdr:col>3</xdr:col>
      <xdr:colOff>1762125</xdr:colOff>
      <xdr:row>33</xdr:row>
      <xdr:rowOff>180975</xdr:rowOff>
    </xdr:to>
    <xdr:sp>
      <xdr:nvSpPr>
        <xdr:cNvPr id="2" name="TextBox 1"/>
        <xdr:cNvSpPr txBox="1"/>
      </xdr:nvSpPr>
      <xdr:spPr>
        <a:xfrm>
          <a:off x="5342890" y="5320665"/>
          <a:ext cx="3394075" cy="1558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Xã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Tân Thạnh,  n</a:t>
          </a:r>
          <a:r>
            <a:rPr lang="vi-VN" sz="1200" b="1">
              <a:latin typeface="Times New Roman" panose="02020603050405020304" pitchFamily="18" charset="0"/>
              <a:cs typeface="Times New Roman" panose="02020603050405020304" pitchFamily="18" charset="0"/>
            </a:rPr>
            <a:t>gày 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28</a:t>
          </a:r>
          <a:r>
            <a:rPr lang="vi-VN" sz="1200" b="1">
              <a:latin typeface="Times New Roman" panose="02020603050405020304" pitchFamily="18" charset="0"/>
              <a:cs typeface="Times New Roman" panose="02020603050405020304" pitchFamily="18" charset="0"/>
            </a:rPr>
            <a:t> tháng 02 năm 20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23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CHỦ TỊCH</a:t>
          </a:r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Dương Văn Cảnh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942974</xdr:colOff>
      <xdr:row>52</xdr:row>
      <xdr:rowOff>47625</xdr:rowOff>
    </xdr:from>
    <xdr:to>
      <xdr:col>6</xdr:col>
      <xdr:colOff>1209674</xdr:colOff>
      <xdr:row>59</xdr:row>
      <xdr:rowOff>180975</xdr:rowOff>
    </xdr:to>
    <xdr:sp>
      <xdr:nvSpPr>
        <xdr:cNvPr id="2" name="TextBox 1"/>
        <xdr:cNvSpPr txBox="1"/>
      </xdr:nvSpPr>
      <xdr:spPr>
        <a:xfrm>
          <a:off x="5753735" y="13988415"/>
          <a:ext cx="3293745" cy="1573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Xã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Tân Thạnh,  n</a:t>
          </a:r>
          <a:r>
            <a:rPr lang="vi-VN" sz="1200" b="1">
              <a:latin typeface="Times New Roman" panose="02020603050405020304" pitchFamily="18" charset="0"/>
              <a:cs typeface="Times New Roman" panose="02020603050405020304" pitchFamily="18" charset="0"/>
            </a:rPr>
            <a:t>gày 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28</a:t>
          </a:r>
          <a:r>
            <a:rPr lang="vi-VN" sz="1200" b="1">
              <a:latin typeface="Times New Roman" panose="02020603050405020304" pitchFamily="18" charset="0"/>
              <a:cs typeface="Times New Roman" panose="02020603050405020304" pitchFamily="18" charset="0"/>
            </a:rPr>
            <a:t> tháng 02 năm 20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23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CHỦ TỊCH</a:t>
          </a:r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Dương Văn Cảnh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104775</xdr:colOff>
      <xdr:row>0</xdr:row>
      <xdr:rowOff>7620</xdr:rowOff>
    </xdr:from>
    <xdr:to>
      <xdr:col>2</xdr:col>
      <xdr:colOff>1218565</xdr:colOff>
      <xdr:row>3</xdr:row>
      <xdr:rowOff>231140</xdr:rowOff>
    </xdr:to>
    <xdr:sp>
      <xdr:nvSpPr>
        <xdr:cNvPr id="2" name="TextBox 1"/>
        <xdr:cNvSpPr txBox="1"/>
      </xdr:nvSpPr>
      <xdr:spPr>
        <a:xfrm>
          <a:off x="203835" y="7620"/>
          <a:ext cx="1329055" cy="787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Tỉnh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An Giang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Thị xã Tân Châu</a:t>
          </a:r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u="sng" baseline="0">
              <a:latin typeface="Times New Roman" panose="02020603050405020304" pitchFamily="18" charset="0"/>
              <a:cs typeface="Times New Roman" panose="02020603050405020304" pitchFamily="18" charset="0"/>
            </a:rPr>
            <a:t>Xã Tân Thạnh</a:t>
          </a:r>
          <a:endParaRPr lang="en-US" sz="1200" u="sng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33"/>
  <sheetViews>
    <sheetView topLeftCell="A12" workbookViewId="0">
      <selection activeCell="E13" sqref="E13"/>
    </sheetView>
  </sheetViews>
  <sheetFormatPr defaultColWidth="9" defaultRowHeight="14.4" outlineLevelCol="7"/>
  <cols>
    <col min="1" max="1" width="3.88888888888889" customWidth="1"/>
    <col min="2" max="2" width="53.8888888888889" customWidth="1"/>
    <col min="3" max="3" width="24.5555555555556" customWidth="1"/>
    <col min="4" max="4" width="40.5740740740741" customWidth="1"/>
    <col min="5" max="5" width="20.6666666666667" customWidth="1"/>
  </cols>
  <sheetData>
    <row r="1" spans="2:7">
      <c r="B1" s="710"/>
      <c r="C1" s="711"/>
      <c r="D1" s="712" t="s">
        <v>0</v>
      </c>
      <c r="E1" s="712"/>
      <c r="F1" s="711"/>
      <c r="G1" s="711"/>
    </row>
    <row r="2" ht="15.6" spans="2:7">
      <c r="B2" s="713"/>
      <c r="C2" s="714"/>
      <c r="D2" s="714"/>
      <c r="E2" s="715"/>
      <c r="F2" s="714"/>
      <c r="G2" s="714"/>
    </row>
    <row r="3" ht="15.6" spans="2:7">
      <c r="B3" s="713"/>
      <c r="C3" s="711"/>
      <c r="D3" s="711"/>
      <c r="E3" s="711"/>
      <c r="F3" s="711"/>
      <c r="G3" s="711"/>
    </row>
    <row r="4" ht="15.6" spans="2:7">
      <c r="B4" s="715"/>
      <c r="C4" s="711"/>
      <c r="D4" s="711"/>
      <c r="E4" s="711"/>
      <c r="F4" s="711"/>
      <c r="G4" s="711"/>
    </row>
    <row r="5" ht="15.6" spans="2:7">
      <c r="B5" s="711"/>
      <c r="C5" s="711"/>
      <c r="D5" s="711"/>
      <c r="E5" s="716" t="s">
        <v>1</v>
      </c>
      <c r="F5" s="711"/>
      <c r="G5" s="711"/>
    </row>
    <row r="6" ht="15.6" spans="2:7">
      <c r="B6" s="717" t="s">
        <v>2</v>
      </c>
      <c r="C6" s="717" t="s">
        <v>3</v>
      </c>
      <c r="D6" s="717" t="s">
        <v>4</v>
      </c>
      <c r="E6" s="717" t="s">
        <v>3</v>
      </c>
      <c r="F6" s="718"/>
      <c r="G6" s="718"/>
    </row>
    <row r="7" ht="12" customHeight="1" spans="2:7">
      <c r="B7" s="719"/>
      <c r="C7" s="719"/>
      <c r="D7" s="719"/>
      <c r="E7" s="719"/>
      <c r="F7" s="718"/>
      <c r="G7" s="720"/>
    </row>
    <row r="8" ht="24" customHeight="1" spans="2:7">
      <c r="B8" s="721" t="s">
        <v>5</v>
      </c>
      <c r="C8" s="722">
        <f>C9+C18</f>
        <v>8856344848</v>
      </c>
      <c r="D8" s="721" t="s">
        <v>6</v>
      </c>
      <c r="E8" s="722">
        <f>E9+E18</f>
        <v>8727802157</v>
      </c>
      <c r="F8" s="718"/>
      <c r="G8" s="720"/>
    </row>
    <row r="9" ht="15.75" customHeight="1" spans="2:7">
      <c r="B9" s="723" t="s">
        <v>7</v>
      </c>
      <c r="C9" s="724">
        <f>C10+C11+C12+C15+C16+C17</f>
        <v>8856344848</v>
      </c>
      <c r="D9" s="723" t="s">
        <v>8</v>
      </c>
      <c r="E9" s="725">
        <f>SUM(E10:E13)</f>
        <v>8727802157</v>
      </c>
      <c r="F9" s="718"/>
      <c r="G9" s="720"/>
    </row>
    <row r="10" ht="15.75" customHeight="1" spans="2:7">
      <c r="B10" s="726" t="s">
        <v>9</v>
      </c>
      <c r="C10" s="727">
        <v>54073000</v>
      </c>
      <c r="D10" s="726" t="s">
        <v>10</v>
      </c>
      <c r="E10" s="728"/>
      <c r="F10" s="718"/>
      <c r="G10" s="718"/>
    </row>
    <row r="11" ht="15.75" customHeight="1" spans="2:7">
      <c r="B11" s="729" t="s">
        <v>11</v>
      </c>
      <c r="C11" s="730">
        <v>191641808</v>
      </c>
      <c r="D11" s="729" t="s">
        <v>12</v>
      </c>
      <c r="E11" s="731">
        <v>7770345112</v>
      </c>
      <c r="F11" s="718"/>
      <c r="G11" s="720"/>
    </row>
    <row r="12" ht="30" customHeight="1" spans="2:7">
      <c r="B12" s="726" t="s">
        <v>13</v>
      </c>
      <c r="C12" s="727">
        <f>SUM(C13:C14)</f>
        <v>7752759500</v>
      </c>
      <c r="D12" s="726" t="s">
        <v>14</v>
      </c>
      <c r="E12" s="727">
        <v>957457045</v>
      </c>
      <c r="F12" s="718"/>
      <c r="G12" s="718"/>
    </row>
    <row r="13" ht="15.75" customHeight="1" spans="2:7">
      <c r="B13" s="726" t="s">
        <v>15</v>
      </c>
      <c r="C13" s="732">
        <v>6196376000</v>
      </c>
      <c r="D13" s="726" t="s">
        <v>16</v>
      </c>
      <c r="E13" s="728">
        <v>0</v>
      </c>
      <c r="F13" s="718"/>
      <c r="G13" s="718"/>
    </row>
    <row r="14" ht="15.75" customHeight="1" spans="2:7">
      <c r="B14" s="726" t="s">
        <v>17</v>
      </c>
      <c r="C14" s="732">
        <v>1556383500</v>
      </c>
      <c r="D14" s="726"/>
      <c r="E14" s="728"/>
      <c r="F14" s="718"/>
      <c r="G14" s="718"/>
    </row>
    <row r="15" ht="15.75" customHeight="1" spans="2:7">
      <c r="B15" s="726" t="s">
        <v>18</v>
      </c>
      <c r="C15" s="727">
        <v>688669096</v>
      </c>
      <c r="D15" s="726"/>
      <c r="E15" s="733"/>
      <c r="F15" s="718"/>
      <c r="G15" s="720"/>
    </row>
    <row r="16" ht="15.75" customHeight="1" spans="2:7">
      <c r="B16" s="726" t="s">
        <v>19</v>
      </c>
      <c r="C16" s="727">
        <v>3000000</v>
      </c>
      <c r="D16" s="726"/>
      <c r="E16" s="728"/>
      <c r="F16" s="718"/>
      <c r="G16" s="718"/>
    </row>
    <row r="17" ht="27" customHeight="1" spans="2:8">
      <c r="B17" s="734" t="s">
        <v>20</v>
      </c>
      <c r="C17" s="727">
        <v>166201444</v>
      </c>
      <c r="D17" s="726"/>
      <c r="E17" s="728"/>
      <c r="F17" s="718"/>
      <c r="G17" s="718"/>
      <c r="H17" t="s">
        <v>21</v>
      </c>
    </row>
    <row r="18" ht="15.75" customHeight="1" spans="2:7">
      <c r="B18" s="723" t="s">
        <v>22</v>
      </c>
      <c r="C18" s="724">
        <v>0</v>
      </c>
      <c r="D18" s="723" t="s">
        <v>23</v>
      </c>
      <c r="E18" s="725">
        <f>SUM(E19)</f>
        <v>0</v>
      </c>
      <c r="F18" s="735"/>
      <c r="G18" s="735"/>
    </row>
    <row r="19" ht="15.75" customHeight="1" spans="2:7">
      <c r="B19" s="726" t="s">
        <v>24</v>
      </c>
      <c r="C19" s="727">
        <v>0</v>
      </c>
      <c r="D19" s="726" t="s">
        <v>25</v>
      </c>
      <c r="E19" s="728"/>
      <c r="F19" s="718"/>
      <c r="G19" s="720"/>
    </row>
    <row r="20" ht="15.75" customHeight="1" spans="2:7">
      <c r="B20" s="726" t="s">
        <v>26</v>
      </c>
      <c r="C20" s="727"/>
      <c r="D20" s="726" t="s">
        <v>27</v>
      </c>
      <c r="E20" s="728"/>
      <c r="F20" s="718"/>
      <c r="G20" s="718"/>
    </row>
    <row r="21" ht="15.75" customHeight="1" spans="2:7">
      <c r="B21" s="726" t="s">
        <v>28</v>
      </c>
      <c r="C21" s="732"/>
      <c r="D21" s="726" t="s">
        <v>29</v>
      </c>
      <c r="E21" s="733"/>
      <c r="F21" s="718"/>
      <c r="G21" s="718"/>
    </row>
    <row r="22" ht="15.75" customHeight="1" spans="2:7">
      <c r="B22" s="726" t="s">
        <v>30</v>
      </c>
      <c r="C22" s="732"/>
      <c r="D22" s="726"/>
      <c r="E22" s="736"/>
      <c r="F22" s="718"/>
      <c r="G22" s="718"/>
    </row>
    <row r="23" ht="15.75" customHeight="1" spans="2:7">
      <c r="B23" s="723" t="s">
        <v>31</v>
      </c>
      <c r="C23" s="724">
        <f>SUM(C8-E8)</f>
        <v>128542691</v>
      </c>
      <c r="D23" s="727"/>
      <c r="E23" s="727"/>
      <c r="F23" s="718"/>
      <c r="G23" s="718"/>
    </row>
    <row r="24" ht="15.75" customHeight="1" spans="2:7">
      <c r="B24" s="726" t="s">
        <v>32</v>
      </c>
      <c r="C24" s="727"/>
      <c r="D24" s="727"/>
      <c r="E24" s="727"/>
      <c r="F24" s="718"/>
      <c r="G24" s="718"/>
    </row>
    <row r="25" ht="15.75" customHeight="1" spans="2:7">
      <c r="B25" s="737" t="s">
        <v>33</v>
      </c>
      <c r="C25" s="738">
        <v>0</v>
      </c>
      <c r="D25" s="738"/>
      <c r="E25" s="738"/>
      <c r="F25" s="718"/>
      <c r="G25" s="718"/>
    </row>
    <row r="26" spans="2:7">
      <c r="B26" s="739"/>
      <c r="C26" s="739"/>
      <c r="D26" s="739"/>
      <c r="E26" s="739"/>
      <c r="F26" s="740"/>
      <c r="G26" s="740"/>
    </row>
    <row r="27" ht="16.8" spans="2:7">
      <c r="B27" s="739"/>
      <c r="C27" s="739"/>
      <c r="D27" s="741"/>
      <c r="E27" s="741"/>
      <c r="F27" s="740"/>
      <c r="G27" s="740"/>
    </row>
    <row r="28" ht="15.6" spans="2:8">
      <c r="B28" s="40"/>
      <c r="F28" s="16"/>
      <c r="G28" s="16"/>
      <c r="H28" s="16"/>
    </row>
    <row r="29" ht="15.6" spans="2:8">
      <c r="B29" s="14"/>
      <c r="C29" s="14"/>
      <c r="D29" s="15"/>
      <c r="E29" s="15"/>
      <c r="F29" s="14"/>
      <c r="G29" s="14"/>
      <c r="H29" s="14"/>
    </row>
    <row r="30" ht="15.6" spans="2:8">
      <c r="B30" s="16"/>
      <c r="C30" s="16"/>
      <c r="F30" s="16"/>
      <c r="G30" s="16"/>
      <c r="H30" s="16"/>
    </row>
    <row r="31" ht="15.6" spans="2:8">
      <c r="B31" s="16"/>
      <c r="C31" s="16"/>
      <c r="F31" s="16"/>
      <c r="G31" s="16"/>
      <c r="H31" s="16"/>
    </row>
    <row r="32" ht="15.6" spans="2:8">
      <c r="B32" s="16"/>
      <c r="C32" s="16"/>
      <c r="F32" s="16"/>
      <c r="G32" s="16"/>
      <c r="H32" s="16"/>
    </row>
    <row r="33" ht="15.6" spans="2:5">
      <c r="B33" s="17"/>
      <c r="C33" s="18"/>
      <c r="D33" s="15"/>
      <c r="E33" s="15"/>
    </row>
  </sheetData>
  <mergeCells count="14">
    <mergeCell ref="D1:E1"/>
    <mergeCell ref="C26:D26"/>
    <mergeCell ref="D27:E27"/>
    <mergeCell ref="F28:H28"/>
    <mergeCell ref="B29:C29"/>
    <mergeCell ref="D29:E29"/>
    <mergeCell ref="F29:H29"/>
    <mergeCell ref="B30:C30"/>
    <mergeCell ref="F30:H30"/>
    <mergeCell ref="D33:E33"/>
    <mergeCell ref="B6:B7"/>
    <mergeCell ref="C6:C7"/>
    <mergeCell ref="D6:D7"/>
    <mergeCell ref="E6:E7"/>
  </mergeCells>
  <pageMargins left="0" right="0" top="0" bottom="0" header="0" footer="0"/>
  <pageSetup paperSize="9" orientation="landscape" horizontalDpi="600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F39" sqref="F39"/>
    </sheetView>
  </sheetViews>
  <sheetFormatPr defaultColWidth="9" defaultRowHeight="14.4" outlineLevelCol="4"/>
  <cols>
    <col min="1" max="1" width="10.1388888888889" customWidth="1"/>
    <col min="2" max="2" width="77" customWidth="1"/>
    <col min="3" max="3" width="24.8518518518519" customWidth="1"/>
    <col min="4" max="4" width="24" customWidth="1"/>
  </cols>
  <sheetData>
    <row r="1" ht="15.6" spans="1:5">
      <c r="A1" s="237" t="s">
        <v>300</v>
      </c>
      <c r="B1" s="237"/>
      <c r="C1" s="238"/>
      <c r="D1" s="239" t="s">
        <v>442</v>
      </c>
      <c r="E1" s="238"/>
    </row>
    <row r="2" spans="1:3">
      <c r="A2" s="181"/>
      <c r="B2" s="181"/>
      <c r="C2" s="181"/>
    </row>
    <row r="3" ht="17.4" spans="1:4">
      <c r="A3" s="182" t="s">
        <v>443</v>
      </c>
      <c r="B3" s="182"/>
      <c r="C3" s="182"/>
      <c r="D3" s="182"/>
    </row>
    <row r="4" ht="15.6" spans="1:4">
      <c r="A4" s="181"/>
      <c r="B4" s="181"/>
      <c r="C4" s="181"/>
      <c r="D4" s="240" t="s">
        <v>1</v>
      </c>
    </row>
    <row r="5" spans="1:4">
      <c r="A5" s="241" t="s">
        <v>305</v>
      </c>
      <c r="B5" s="241" t="s">
        <v>38</v>
      </c>
      <c r="C5" s="242" t="s">
        <v>444</v>
      </c>
      <c r="D5" s="241" t="s">
        <v>368</v>
      </c>
    </row>
    <row r="6" ht="25" customHeight="1" spans="1:4">
      <c r="A6" s="241"/>
      <c r="B6" s="241"/>
      <c r="C6" s="242"/>
      <c r="D6" s="241"/>
    </row>
    <row r="7" ht="17.4" spans="1:4">
      <c r="A7" s="243" t="s">
        <v>316</v>
      </c>
      <c r="B7" s="244" t="s">
        <v>445</v>
      </c>
      <c r="C7" s="245"/>
      <c r="D7" s="246"/>
    </row>
    <row r="8" ht="17.4" spans="1:4">
      <c r="A8" s="243" t="s">
        <v>446</v>
      </c>
      <c r="B8" s="247" t="s">
        <v>447</v>
      </c>
      <c r="C8" s="245">
        <f>SUM(C12)</f>
        <v>166201444</v>
      </c>
      <c r="D8" s="246"/>
    </row>
    <row r="9" ht="18" spans="1:4">
      <c r="A9" s="248" t="s">
        <v>448</v>
      </c>
      <c r="B9" s="249" t="s">
        <v>449</v>
      </c>
      <c r="C9" s="245"/>
      <c r="D9" s="246"/>
    </row>
    <row r="10" ht="18" spans="1:4">
      <c r="A10" s="248"/>
      <c r="B10" s="249" t="s">
        <v>450</v>
      </c>
      <c r="C10" s="245"/>
      <c r="D10" s="246"/>
    </row>
    <row r="11" ht="18" spans="1:4">
      <c r="A11" s="248"/>
      <c r="B11" s="249" t="s">
        <v>451</v>
      </c>
      <c r="C11" s="245"/>
      <c r="D11" s="246"/>
    </row>
    <row r="12" ht="18" spans="1:4">
      <c r="A12" s="248" t="s">
        <v>452</v>
      </c>
      <c r="B12" s="249" t="s">
        <v>453</v>
      </c>
      <c r="C12" s="245">
        <f>SUM(C13:C15)</f>
        <v>166201444</v>
      </c>
      <c r="D12" s="246"/>
    </row>
    <row r="13" ht="18" spans="1:4">
      <c r="A13" s="248"/>
      <c r="B13" s="249" t="s">
        <v>454</v>
      </c>
      <c r="C13" s="250">
        <v>25627843</v>
      </c>
      <c r="D13" s="246"/>
    </row>
    <row r="14" ht="18" spans="1:4">
      <c r="A14" s="248"/>
      <c r="B14" s="249" t="s">
        <v>455</v>
      </c>
      <c r="C14" s="250">
        <v>110789351</v>
      </c>
      <c r="D14" s="246"/>
    </row>
    <row r="15" ht="18" spans="1:4">
      <c r="A15" s="248"/>
      <c r="B15" s="249" t="s">
        <v>456</v>
      </c>
      <c r="C15" s="250">
        <v>29784250</v>
      </c>
      <c r="D15" s="246"/>
    </row>
    <row r="16" ht="18" spans="1:4">
      <c r="A16" s="248"/>
      <c r="B16" s="249" t="s">
        <v>457</v>
      </c>
      <c r="C16" s="245"/>
      <c r="D16" s="246"/>
    </row>
    <row r="17" ht="17.4" spans="1:4">
      <c r="A17" s="251" t="s">
        <v>371</v>
      </c>
      <c r="B17" s="252" t="s">
        <v>458</v>
      </c>
      <c r="C17" s="253">
        <f>SUM(C18:C19)</f>
        <v>302297386</v>
      </c>
      <c r="D17" s="253"/>
    </row>
    <row r="18" s="236" customFormat="1" ht="18" spans="1:4">
      <c r="A18" s="254">
        <v>1</v>
      </c>
      <c r="B18" s="255" t="s">
        <v>459</v>
      </c>
      <c r="C18" s="256">
        <f>'CHUYỂN NGUỒN'!L13</f>
        <v>2297386</v>
      </c>
      <c r="D18" s="256"/>
    </row>
    <row r="19" s="236" customFormat="1" ht="18" spans="1:4">
      <c r="A19" s="254">
        <v>2</v>
      </c>
      <c r="B19" s="255" t="s">
        <v>460</v>
      </c>
      <c r="C19" s="256">
        <f>'CHUYỂN NGUỒN'!L20</f>
        <v>300000000</v>
      </c>
      <c r="D19" s="256"/>
    </row>
    <row r="20" ht="17.4" spans="1:4">
      <c r="A20" s="251" t="s">
        <v>461</v>
      </c>
      <c r="B20" s="252" t="s">
        <v>462</v>
      </c>
      <c r="C20" s="253">
        <f>SUM(C21:C22)</f>
        <v>0</v>
      </c>
      <c r="D20" s="253"/>
    </row>
    <row r="21" ht="18" spans="1:4">
      <c r="A21" s="251"/>
      <c r="B21" s="255"/>
      <c r="C21" s="253">
        <v>0</v>
      </c>
      <c r="D21" s="253"/>
    </row>
    <row r="22" ht="18" spans="1:4">
      <c r="A22" s="254"/>
      <c r="B22" s="255"/>
      <c r="C22" s="256">
        <v>0</v>
      </c>
      <c r="D22" s="256"/>
    </row>
    <row r="23" ht="18" spans="1:4">
      <c r="A23" s="257"/>
      <c r="B23" s="258"/>
      <c r="C23" s="250"/>
      <c r="D23" s="258"/>
    </row>
    <row r="24" ht="15.6" spans="1:4">
      <c r="A24" s="259"/>
      <c r="B24" s="260"/>
      <c r="C24" s="261"/>
      <c r="D24" s="262"/>
    </row>
    <row r="25" ht="16.8" spans="1:4">
      <c r="A25" s="263" t="s">
        <v>463</v>
      </c>
      <c r="B25" s="263"/>
      <c r="C25" s="178"/>
      <c r="D25" s="178"/>
    </row>
    <row r="26" ht="17.4" spans="1:4">
      <c r="A26" s="179"/>
      <c r="B26" s="179"/>
      <c r="C26" s="180"/>
      <c r="D26" s="180"/>
    </row>
    <row r="27" ht="17.4" spans="1:4">
      <c r="A27" s="181"/>
      <c r="B27" s="181"/>
      <c r="C27" s="182"/>
      <c r="D27" s="182"/>
    </row>
    <row r="28" ht="15.6" spans="1:4">
      <c r="A28" s="181"/>
      <c r="B28" s="181"/>
      <c r="C28" s="183"/>
      <c r="D28" s="183"/>
    </row>
    <row r="29" spans="1:4">
      <c r="A29" s="181"/>
      <c r="B29" s="181"/>
      <c r="C29" s="181"/>
      <c r="D29" s="181"/>
    </row>
    <row r="30" ht="15.6" spans="1:4">
      <c r="A30" s="184"/>
      <c r="B30" s="184"/>
      <c r="C30" s="181"/>
      <c r="D30" s="181"/>
    </row>
    <row r="31" ht="15.6" spans="1:4">
      <c r="A31" s="264" t="s">
        <v>464</v>
      </c>
      <c r="B31" s="265"/>
      <c r="C31" s="266"/>
      <c r="D31" s="266"/>
    </row>
  </sheetData>
  <mergeCells count="14">
    <mergeCell ref="A1:B1"/>
    <mergeCell ref="A3:D3"/>
    <mergeCell ref="A25:B25"/>
    <mergeCell ref="C25:D25"/>
    <mergeCell ref="C26:D26"/>
    <mergeCell ref="C27:D27"/>
    <mergeCell ref="C28:D28"/>
    <mergeCell ref="A30:B30"/>
    <mergeCell ref="A31:B31"/>
    <mergeCell ref="C31:D31"/>
    <mergeCell ref="A5:A6"/>
    <mergeCell ref="B5:B6"/>
    <mergeCell ref="C5:C6"/>
    <mergeCell ref="D5:D6"/>
  </mergeCells>
  <pageMargins left="0.7" right="0.23" top="0.27" bottom="0.27" header="0.3" footer="0.3"/>
  <pageSetup paperSize="9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J25" sqref="J25"/>
    </sheetView>
  </sheetViews>
  <sheetFormatPr defaultColWidth="9" defaultRowHeight="14.4" outlineLevelCol="6"/>
  <cols>
    <col min="1" max="1" width="8.13888888888889" customWidth="1"/>
    <col min="2" max="2" width="61.712962962963" customWidth="1"/>
    <col min="3" max="3" width="31.8518518518519" customWidth="1"/>
    <col min="4" max="4" width="30.5740740740741" customWidth="1"/>
  </cols>
  <sheetData>
    <row r="1" ht="18" spans="1:7">
      <c r="A1" s="196" t="s">
        <v>300</v>
      </c>
      <c r="B1" s="197"/>
      <c r="C1" s="198"/>
      <c r="D1" s="199" t="s">
        <v>465</v>
      </c>
      <c r="E1" s="200"/>
      <c r="F1" s="200"/>
      <c r="G1" s="200"/>
    </row>
    <row r="2" ht="20.4" spans="1:7">
      <c r="A2" s="201" t="s">
        <v>466</v>
      </c>
      <c r="B2" s="201"/>
      <c r="C2" s="201"/>
      <c r="D2" s="201"/>
      <c r="E2" s="202"/>
      <c r="F2" s="202"/>
      <c r="G2" s="202"/>
    </row>
    <row r="3" ht="15.6" spans="1:7">
      <c r="A3" s="203"/>
      <c r="B3" s="203"/>
      <c r="C3" s="204"/>
      <c r="D3" s="205" t="s">
        <v>1</v>
      </c>
      <c r="E3" s="203"/>
      <c r="F3" s="203"/>
      <c r="G3" s="203"/>
    </row>
    <row r="4" spans="1:7">
      <c r="A4" s="206" t="s">
        <v>467</v>
      </c>
      <c r="B4" s="206" t="s">
        <v>38</v>
      </c>
      <c r="C4" s="207" t="s">
        <v>444</v>
      </c>
      <c r="D4" s="206" t="s">
        <v>368</v>
      </c>
      <c r="E4" s="208"/>
      <c r="F4" s="208"/>
      <c r="G4" s="208"/>
    </row>
    <row r="5" spans="1:7">
      <c r="A5" s="209"/>
      <c r="B5" s="209"/>
      <c r="C5" s="210"/>
      <c r="D5" s="209"/>
      <c r="E5" s="208"/>
      <c r="F5" s="208"/>
      <c r="G5" s="208"/>
    </row>
    <row r="6" ht="15.6" spans="1:7">
      <c r="A6" s="211" t="s">
        <v>446</v>
      </c>
      <c r="B6" s="212" t="s">
        <v>468</v>
      </c>
      <c r="C6" s="213"/>
      <c r="D6" s="214"/>
      <c r="E6" s="215"/>
      <c r="F6" s="215"/>
      <c r="G6" s="215"/>
    </row>
    <row r="7" ht="15.6" spans="1:7">
      <c r="A7" s="216">
        <v>1</v>
      </c>
      <c r="B7" s="217" t="s">
        <v>469</v>
      </c>
      <c r="C7" s="218"/>
      <c r="D7" s="219"/>
      <c r="E7" s="215"/>
      <c r="F7" s="215"/>
      <c r="G7" s="215"/>
    </row>
    <row r="8" ht="15.6" spans="1:7">
      <c r="A8" s="220" t="s">
        <v>448</v>
      </c>
      <c r="B8" s="221" t="s">
        <v>470</v>
      </c>
      <c r="C8" s="222"/>
      <c r="D8" s="223"/>
      <c r="E8" s="215"/>
      <c r="F8" s="215"/>
      <c r="G8" s="215"/>
    </row>
    <row r="9" ht="15.6" spans="1:7">
      <c r="A9" s="220" t="s">
        <v>452</v>
      </c>
      <c r="B9" s="221" t="s">
        <v>471</v>
      </c>
      <c r="C9" s="222"/>
      <c r="D9" s="223"/>
      <c r="E9" s="202"/>
      <c r="F9" s="202"/>
      <c r="G9" s="202"/>
    </row>
    <row r="10" ht="15.6" spans="1:7">
      <c r="A10" s="220"/>
      <c r="B10" s="221" t="s">
        <v>472</v>
      </c>
      <c r="C10" s="222"/>
      <c r="D10" s="223"/>
      <c r="E10" s="202"/>
      <c r="F10" s="202"/>
      <c r="G10" s="202"/>
    </row>
    <row r="11" ht="15.6" spans="1:7">
      <c r="A11" s="220">
        <v>2</v>
      </c>
      <c r="B11" s="221" t="s">
        <v>469</v>
      </c>
      <c r="C11" s="222"/>
      <c r="D11" s="223"/>
      <c r="E11" s="202"/>
      <c r="F11" s="202"/>
      <c r="G11" s="202"/>
    </row>
    <row r="12" ht="15.6" spans="1:7">
      <c r="A12" s="220" t="s">
        <v>448</v>
      </c>
      <c r="B12" s="221" t="s">
        <v>470</v>
      </c>
      <c r="C12" s="222"/>
      <c r="D12" s="223"/>
      <c r="E12" s="202"/>
      <c r="F12" s="202"/>
      <c r="G12" s="202"/>
    </row>
    <row r="13" ht="15.6" spans="1:7">
      <c r="A13" s="220" t="s">
        <v>452</v>
      </c>
      <c r="B13" s="221" t="s">
        <v>471</v>
      </c>
      <c r="C13" s="222"/>
      <c r="D13" s="223"/>
      <c r="E13" s="202"/>
      <c r="F13" s="202"/>
      <c r="G13" s="202"/>
    </row>
    <row r="14" ht="15.6" spans="1:7">
      <c r="A14" s="220"/>
      <c r="B14" s="221" t="s">
        <v>472</v>
      </c>
      <c r="C14" s="222"/>
      <c r="D14" s="223"/>
      <c r="E14" s="202"/>
      <c r="F14" s="202"/>
      <c r="G14" s="202"/>
    </row>
    <row r="15" ht="15.6" spans="1:7">
      <c r="A15" s="211" t="s">
        <v>371</v>
      </c>
      <c r="B15" s="212" t="s">
        <v>473</v>
      </c>
      <c r="C15" s="213"/>
      <c r="D15" s="214"/>
      <c r="E15" s="215"/>
      <c r="F15" s="215"/>
      <c r="G15" s="215"/>
    </row>
    <row r="16" s="128" customFormat="1" ht="15.6" spans="1:7">
      <c r="A16" s="224">
        <v>1</v>
      </c>
      <c r="B16" s="225" t="s">
        <v>469</v>
      </c>
      <c r="C16" s="226">
        <f>SUM(C18+C19+C24)</f>
        <v>128542691</v>
      </c>
      <c r="D16" s="227"/>
      <c r="E16" s="215"/>
      <c r="F16" s="215"/>
      <c r="G16" s="215"/>
    </row>
    <row r="17" ht="15.6" spans="1:7">
      <c r="A17" s="216"/>
      <c r="B17" s="217" t="s">
        <v>474</v>
      </c>
      <c r="C17" s="218"/>
      <c r="D17" s="219"/>
      <c r="E17" s="215"/>
      <c r="F17" s="215"/>
      <c r="G17" s="215"/>
    </row>
    <row r="18" ht="15.6" spans="1:7">
      <c r="A18" s="216"/>
      <c r="B18" s="217" t="s">
        <v>475</v>
      </c>
      <c r="C18" s="228">
        <f>'BIEU CAN DOI'!C23</f>
        <v>128542691</v>
      </c>
      <c r="D18" s="229"/>
      <c r="E18" s="215"/>
      <c r="F18" s="215"/>
      <c r="G18" s="215"/>
    </row>
    <row r="19" ht="15.6" spans="1:7">
      <c r="A19" s="216"/>
      <c r="B19" s="217" t="s">
        <v>476</v>
      </c>
      <c r="C19" s="218"/>
      <c r="D19" s="219"/>
      <c r="E19" s="215"/>
      <c r="F19" s="215"/>
      <c r="G19" s="215"/>
    </row>
    <row r="20" ht="15.6" spans="1:7">
      <c r="A20" s="220" t="s">
        <v>448</v>
      </c>
      <c r="B20" s="221" t="s">
        <v>470</v>
      </c>
      <c r="C20" s="222"/>
      <c r="D20" s="223"/>
      <c r="E20" s="215"/>
      <c r="F20" s="215"/>
      <c r="G20" s="215"/>
    </row>
    <row r="21" ht="15.6" spans="1:7">
      <c r="A21" s="220" t="s">
        <v>452</v>
      </c>
      <c r="B21" s="221" t="s">
        <v>471</v>
      </c>
      <c r="C21" s="222"/>
      <c r="D21" s="223"/>
      <c r="E21" s="202"/>
      <c r="F21" s="202"/>
      <c r="G21" s="202"/>
    </row>
    <row r="22" ht="15.6" spans="1:7">
      <c r="A22" s="220"/>
      <c r="B22" s="221"/>
      <c r="C22" s="222"/>
      <c r="D22" s="223"/>
      <c r="E22" s="202"/>
      <c r="F22" s="202"/>
      <c r="G22" s="202"/>
    </row>
    <row r="23" ht="15.6" spans="1:7">
      <c r="A23" s="220"/>
      <c r="B23" s="221"/>
      <c r="C23" s="222"/>
      <c r="D23" s="223"/>
      <c r="E23" s="202"/>
      <c r="F23" s="202"/>
      <c r="G23" s="202"/>
    </row>
    <row r="24" ht="15.6" spans="1:7">
      <c r="A24" s="220"/>
      <c r="B24" s="221"/>
      <c r="C24" s="222"/>
      <c r="D24" s="223"/>
      <c r="E24" s="202"/>
      <c r="F24" s="202"/>
      <c r="G24" s="202"/>
    </row>
    <row r="25" ht="18" spans="1:7">
      <c r="A25" s="220"/>
      <c r="B25" s="230"/>
      <c r="C25" s="222"/>
      <c r="D25" s="223"/>
      <c r="E25" s="202"/>
      <c r="F25" s="202"/>
      <c r="G25" s="202"/>
    </row>
    <row r="26" ht="18" spans="1:6">
      <c r="A26" s="231"/>
      <c r="B26" s="232"/>
      <c r="C26" s="233"/>
      <c r="D26" s="234"/>
      <c r="E26" s="202"/>
      <c r="F26" s="202"/>
    </row>
    <row r="27" ht="17.4" spans="1:4">
      <c r="A27" s="177" t="s">
        <v>477</v>
      </c>
      <c r="B27" s="177"/>
      <c r="C27" s="178"/>
      <c r="D27" s="178"/>
    </row>
    <row r="28" ht="17.4" spans="1:4">
      <c r="A28" s="179"/>
      <c r="B28" s="179"/>
      <c r="C28" s="180"/>
      <c r="D28" s="180"/>
    </row>
    <row r="29" ht="17.4" spans="1:4">
      <c r="A29" s="181"/>
      <c r="B29" s="181"/>
      <c r="C29" s="182"/>
      <c r="D29" s="182"/>
    </row>
    <row r="30" ht="15.6" spans="1:4">
      <c r="A30" s="181"/>
      <c r="B30" s="181"/>
      <c r="C30" s="183"/>
      <c r="D30" s="183"/>
    </row>
    <row r="31" spans="1:4">
      <c r="A31" s="181"/>
      <c r="B31" s="181"/>
      <c r="C31" s="181"/>
      <c r="D31" s="181"/>
    </row>
    <row r="33" ht="15.6" spans="1:4">
      <c r="A33" s="235" t="s">
        <v>74</v>
      </c>
      <c r="B33" s="235"/>
      <c r="C33" s="181"/>
      <c r="D33" s="181"/>
    </row>
    <row r="34" spans="1:2">
      <c r="A34" s="202"/>
      <c r="B34" s="202"/>
    </row>
  </sheetData>
  <mergeCells count="12">
    <mergeCell ref="A1:B1"/>
    <mergeCell ref="A2:D2"/>
    <mergeCell ref="A27:B27"/>
    <mergeCell ref="C27:D27"/>
    <mergeCell ref="C28:D28"/>
    <mergeCell ref="C29:D29"/>
    <mergeCell ref="C30:D30"/>
    <mergeCell ref="A33:B33"/>
    <mergeCell ref="A4:A5"/>
    <mergeCell ref="B4:B5"/>
    <mergeCell ref="C4:C5"/>
    <mergeCell ref="D4:D5"/>
  </mergeCells>
  <pageMargins left="0.7" right="0.56" top="0.3" bottom="0.17" header="0.3" footer="0.17"/>
  <pageSetup paperSize="9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opLeftCell="A7" workbookViewId="0">
      <selection activeCell="G14" sqref="G14"/>
    </sheetView>
  </sheetViews>
  <sheetFormatPr defaultColWidth="9" defaultRowHeight="14.4"/>
  <cols>
    <col min="1" max="1" width="6.71296296296296" style="20" customWidth="1"/>
    <col min="2" max="2" width="55.7777777777778" customWidth="1"/>
    <col min="3" max="3" width="7.66666666666667" customWidth="1"/>
    <col min="4" max="4" width="17.4259259259259" customWidth="1"/>
    <col min="5" max="5" width="9.71296296296296" customWidth="1"/>
    <col min="6" max="6" width="17" customWidth="1"/>
    <col min="7" max="7" width="23.7777777777778" customWidth="1"/>
    <col min="8" max="8" width="17.3333333333333" customWidth="1"/>
  </cols>
  <sheetData>
    <row r="1" ht="15.6" spans="1:9">
      <c r="A1" s="130" t="s">
        <v>478</v>
      </c>
      <c r="B1" s="130"/>
      <c r="C1" s="131"/>
      <c r="D1" s="131"/>
      <c r="E1" s="131"/>
      <c r="F1" s="132" t="s">
        <v>479</v>
      </c>
      <c r="G1" s="132"/>
      <c r="H1" s="131"/>
      <c r="I1" s="131"/>
    </row>
    <row r="2" ht="15.6" spans="1:9">
      <c r="A2" s="133" t="s">
        <v>480</v>
      </c>
      <c r="B2" s="133"/>
      <c r="C2" s="134"/>
      <c r="D2" s="134"/>
      <c r="E2" s="135"/>
      <c r="H2" s="131"/>
      <c r="I2" s="131"/>
    </row>
    <row r="3" ht="15.6" spans="1:9">
      <c r="A3" s="136" t="s">
        <v>481</v>
      </c>
      <c r="B3" s="136"/>
      <c r="C3" s="136"/>
      <c r="D3" s="136"/>
      <c r="E3" s="136"/>
      <c r="F3" s="136"/>
      <c r="G3" s="136"/>
      <c r="H3" s="131"/>
      <c r="I3" s="131"/>
    </row>
    <row r="4" ht="15.6" spans="1:9">
      <c r="A4" s="137"/>
      <c r="B4" s="138"/>
      <c r="C4" s="138"/>
      <c r="D4" s="139"/>
      <c r="E4" s="139"/>
      <c r="F4" s="140" t="s">
        <v>1</v>
      </c>
      <c r="G4" s="140"/>
      <c r="H4" s="131"/>
      <c r="I4" s="131"/>
    </row>
    <row r="5" spans="1:9">
      <c r="A5" s="141" t="s">
        <v>305</v>
      </c>
      <c r="B5" s="141" t="s">
        <v>482</v>
      </c>
      <c r="C5" s="141" t="s">
        <v>483</v>
      </c>
      <c r="D5" s="142" t="s">
        <v>81</v>
      </c>
      <c r="E5" s="143" t="s">
        <v>484</v>
      </c>
      <c r="F5" s="144"/>
      <c r="G5" s="142" t="s">
        <v>368</v>
      </c>
      <c r="H5" s="145"/>
      <c r="I5" s="153"/>
    </row>
    <row r="6" ht="27.75" customHeight="1" spans="1:9">
      <c r="A6" s="146"/>
      <c r="B6" s="146"/>
      <c r="C6" s="146"/>
      <c r="D6" s="147"/>
      <c r="E6" s="148" t="s">
        <v>485</v>
      </c>
      <c r="F6" s="148" t="s">
        <v>473</v>
      </c>
      <c r="G6" s="147"/>
      <c r="H6" s="145"/>
      <c r="I6" s="153"/>
    </row>
    <row r="7" ht="21.75" customHeight="1" spans="1:9">
      <c r="A7" s="149" t="s">
        <v>446</v>
      </c>
      <c r="B7" s="150" t="s">
        <v>486</v>
      </c>
      <c r="C7" s="150"/>
      <c r="D7" s="151">
        <f>D8+D10+D13</f>
        <v>20178000</v>
      </c>
      <c r="E7" s="151">
        <f>E8+E10+E13</f>
        <v>0</v>
      </c>
      <c r="F7" s="151">
        <f>F8+F10+F13</f>
        <v>20178000</v>
      </c>
      <c r="G7" s="152"/>
      <c r="H7" s="153"/>
      <c r="I7" s="153"/>
    </row>
    <row r="8" ht="21.75" customHeight="1" spans="1:9">
      <c r="A8" s="154">
        <v>1</v>
      </c>
      <c r="B8" s="155" t="s">
        <v>487</v>
      </c>
      <c r="C8" s="156"/>
      <c r="D8" s="157">
        <f>D9</f>
        <v>478000</v>
      </c>
      <c r="E8" s="158"/>
      <c r="F8" s="159">
        <f>F9</f>
        <v>478000</v>
      </c>
      <c r="G8" s="160"/>
      <c r="H8" s="145"/>
      <c r="I8" s="153"/>
    </row>
    <row r="9" ht="21.75" customHeight="1" spans="1:9">
      <c r="A9" s="161"/>
      <c r="B9" s="158" t="s">
        <v>488</v>
      </c>
      <c r="C9" s="156"/>
      <c r="D9" s="162">
        <v>478000</v>
      </c>
      <c r="E9" s="158"/>
      <c r="F9" s="163">
        <f>D9</f>
        <v>478000</v>
      </c>
      <c r="G9" s="160"/>
      <c r="H9" s="145"/>
      <c r="I9" s="153"/>
    </row>
    <row r="10" customFormat="1" ht="21.75" customHeight="1" spans="1:9">
      <c r="A10" s="154">
        <v>2</v>
      </c>
      <c r="B10" s="155" t="s">
        <v>489</v>
      </c>
      <c r="C10" s="156"/>
      <c r="D10" s="157">
        <f>D11+D12</f>
        <v>6950000</v>
      </c>
      <c r="E10" s="164"/>
      <c r="F10" s="159">
        <f>F11+F12</f>
        <v>6950000</v>
      </c>
      <c r="G10" s="160"/>
      <c r="H10" s="145"/>
      <c r="I10" s="153"/>
    </row>
    <row r="11" customFormat="1" ht="21.75" customHeight="1" spans="1:9">
      <c r="A11" s="161"/>
      <c r="B11" s="165" t="s">
        <v>490</v>
      </c>
      <c r="C11" s="156"/>
      <c r="D11" s="162">
        <v>4000000</v>
      </c>
      <c r="E11" s="158"/>
      <c r="F11" s="163">
        <f>D11</f>
        <v>4000000</v>
      </c>
      <c r="G11" s="160"/>
      <c r="H11" s="145"/>
      <c r="I11" s="153"/>
    </row>
    <row r="12" customFormat="1" ht="21.75" customHeight="1" spans="1:9">
      <c r="A12" s="161"/>
      <c r="B12" s="165" t="s">
        <v>491</v>
      </c>
      <c r="C12" s="156"/>
      <c r="D12" s="162">
        <v>2950000</v>
      </c>
      <c r="E12" s="158"/>
      <c r="F12" s="163">
        <f>D12</f>
        <v>2950000</v>
      </c>
      <c r="G12" s="160"/>
      <c r="H12" s="145"/>
      <c r="I12" s="153"/>
    </row>
    <row r="13" s="127" customFormat="1" ht="21.75" customHeight="1" spans="1:9">
      <c r="A13" s="154">
        <v>3</v>
      </c>
      <c r="B13" s="164" t="s">
        <v>492</v>
      </c>
      <c r="C13" s="156"/>
      <c r="D13" s="157">
        <f>D14+D15</f>
        <v>12750000</v>
      </c>
      <c r="E13" s="164"/>
      <c r="F13" s="159">
        <f>F14+F15</f>
        <v>12750000</v>
      </c>
      <c r="G13" s="166"/>
      <c r="H13" s="153"/>
      <c r="I13" s="153"/>
    </row>
    <row r="14" ht="21.75" customHeight="1" spans="1:9">
      <c r="A14" s="167"/>
      <c r="B14" s="165" t="s">
        <v>491</v>
      </c>
      <c r="C14" s="156"/>
      <c r="D14" s="162">
        <v>5050000</v>
      </c>
      <c r="E14" s="165"/>
      <c r="F14" s="168">
        <f>D14</f>
        <v>5050000</v>
      </c>
      <c r="G14" s="169"/>
      <c r="H14" s="145"/>
      <c r="I14" s="153"/>
    </row>
    <row r="15" s="128" customFormat="1" ht="21.75" customHeight="1" spans="1:9">
      <c r="A15" s="170"/>
      <c r="B15" s="165" t="s">
        <v>490</v>
      </c>
      <c r="C15" s="156"/>
      <c r="D15" s="162">
        <v>7700000</v>
      </c>
      <c r="E15" s="157"/>
      <c r="F15" s="162">
        <f>D15</f>
        <v>7700000</v>
      </c>
      <c r="G15" s="171"/>
      <c r="H15" s="153"/>
      <c r="I15" s="153"/>
    </row>
    <row r="16" s="128" customFormat="1" ht="21.75" customHeight="1" spans="1:9">
      <c r="A16" s="170" t="s">
        <v>371</v>
      </c>
      <c r="B16" s="155" t="s">
        <v>493</v>
      </c>
      <c r="C16" s="156"/>
      <c r="D16" s="157">
        <f>SUM(D17:D51)</f>
        <v>652654400</v>
      </c>
      <c r="E16" s="157">
        <f>SUM(E17:E51)</f>
        <v>0</v>
      </c>
      <c r="F16" s="157">
        <f>SUM(F17:F51)</f>
        <v>652654400</v>
      </c>
      <c r="G16" s="171"/>
      <c r="H16" s="153"/>
      <c r="I16" s="153"/>
    </row>
    <row r="17" s="129" customFormat="1" ht="21.75" customHeight="1" spans="1:9">
      <c r="A17" s="167">
        <v>1</v>
      </c>
      <c r="B17" s="165" t="s">
        <v>494</v>
      </c>
      <c r="C17" s="172"/>
      <c r="D17" s="162">
        <v>7149000</v>
      </c>
      <c r="E17" s="162"/>
      <c r="F17" s="162">
        <f t="shared" ref="F17:F30" si="0">D17</f>
        <v>7149000</v>
      </c>
      <c r="G17" s="169"/>
      <c r="H17" s="145"/>
      <c r="I17" s="145"/>
    </row>
    <row r="18" s="129" customFormat="1" ht="21.75" customHeight="1" spans="1:9">
      <c r="A18" s="167">
        <v>2</v>
      </c>
      <c r="B18" s="165" t="s">
        <v>495</v>
      </c>
      <c r="C18" s="172"/>
      <c r="D18" s="162">
        <v>22205000</v>
      </c>
      <c r="E18" s="162"/>
      <c r="F18" s="162">
        <f t="shared" si="0"/>
        <v>22205000</v>
      </c>
      <c r="G18" s="169"/>
      <c r="H18" s="145"/>
      <c r="I18" s="145"/>
    </row>
    <row r="19" s="129" customFormat="1" ht="21.75" customHeight="1" spans="1:9">
      <c r="A19" s="167">
        <v>3</v>
      </c>
      <c r="B19" s="165" t="s">
        <v>496</v>
      </c>
      <c r="C19" s="172"/>
      <c r="D19" s="162">
        <v>31100000</v>
      </c>
      <c r="E19" s="162"/>
      <c r="F19" s="162">
        <f t="shared" si="0"/>
        <v>31100000</v>
      </c>
      <c r="G19" s="169"/>
      <c r="H19" s="145"/>
      <c r="I19" s="145"/>
    </row>
    <row r="20" s="129" customFormat="1" ht="21.75" customHeight="1" spans="1:9">
      <c r="A20" s="167">
        <v>4</v>
      </c>
      <c r="B20" s="165" t="s">
        <v>497</v>
      </c>
      <c r="C20" s="172"/>
      <c r="D20" s="162">
        <v>7920000</v>
      </c>
      <c r="E20" s="162"/>
      <c r="F20" s="162">
        <f t="shared" si="0"/>
        <v>7920000</v>
      </c>
      <c r="G20" s="169"/>
      <c r="H20" s="145"/>
      <c r="I20" s="145"/>
    </row>
    <row r="21" s="129" customFormat="1" ht="21.75" customHeight="1" spans="1:9">
      <c r="A21" s="167">
        <v>5</v>
      </c>
      <c r="B21" s="165" t="s">
        <v>498</v>
      </c>
      <c r="C21" s="172"/>
      <c r="D21" s="162">
        <v>25880000</v>
      </c>
      <c r="E21" s="162"/>
      <c r="F21" s="162">
        <f t="shared" si="0"/>
        <v>25880000</v>
      </c>
      <c r="G21" s="169"/>
      <c r="H21" s="145"/>
      <c r="I21" s="145"/>
    </row>
    <row r="22" s="129" customFormat="1" ht="21.75" customHeight="1" spans="1:9">
      <c r="A22" s="167">
        <v>6</v>
      </c>
      <c r="B22" s="165" t="s">
        <v>499</v>
      </c>
      <c r="C22" s="172"/>
      <c r="D22" s="162">
        <v>6600000</v>
      </c>
      <c r="E22" s="162"/>
      <c r="F22" s="162">
        <f t="shared" si="0"/>
        <v>6600000</v>
      </c>
      <c r="G22" s="169"/>
      <c r="H22" s="145"/>
      <c r="I22" s="145"/>
    </row>
    <row r="23" s="129" customFormat="1" ht="21.75" customHeight="1" spans="1:9">
      <c r="A23" s="167">
        <v>7</v>
      </c>
      <c r="B23" s="165" t="s">
        <v>500</v>
      </c>
      <c r="C23" s="172"/>
      <c r="D23" s="162">
        <v>6652400</v>
      </c>
      <c r="E23" s="162"/>
      <c r="F23" s="162">
        <f t="shared" si="0"/>
        <v>6652400</v>
      </c>
      <c r="G23" s="169"/>
      <c r="H23" s="145"/>
      <c r="I23" s="145"/>
    </row>
    <row r="24" s="129" customFormat="1" ht="21.75" customHeight="1" spans="1:9">
      <c r="A24" s="167">
        <v>8</v>
      </c>
      <c r="B24" s="165" t="s">
        <v>501</v>
      </c>
      <c r="C24" s="172"/>
      <c r="D24" s="162">
        <v>4950000</v>
      </c>
      <c r="E24" s="162"/>
      <c r="F24" s="162">
        <f t="shared" si="0"/>
        <v>4950000</v>
      </c>
      <c r="G24" s="169"/>
      <c r="H24" s="145"/>
      <c r="I24" s="145"/>
    </row>
    <row r="25" s="129" customFormat="1" ht="21.75" customHeight="1" spans="1:9">
      <c r="A25" s="167">
        <v>9</v>
      </c>
      <c r="B25" s="165" t="s">
        <v>502</v>
      </c>
      <c r="C25" s="172"/>
      <c r="D25" s="162">
        <v>4200000</v>
      </c>
      <c r="E25" s="162"/>
      <c r="F25" s="162">
        <f t="shared" si="0"/>
        <v>4200000</v>
      </c>
      <c r="G25" s="169"/>
      <c r="H25" s="145"/>
      <c r="I25" s="145"/>
    </row>
    <row r="26" s="129" customFormat="1" ht="21.75" customHeight="1" spans="1:9">
      <c r="A26" s="167">
        <v>10</v>
      </c>
      <c r="B26" s="165" t="s">
        <v>503</v>
      </c>
      <c r="C26" s="172"/>
      <c r="D26" s="162">
        <v>36960000</v>
      </c>
      <c r="E26" s="162"/>
      <c r="F26" s="162">
        <f t="shared" si="0"/>
        <v>36960000</v>
      </c>
      <c r="G26" s="169"/>
      <c r="H26" s="145"/>
      <c r="I26" s="145"/>
    </row>
    <row r="27" s="129" customFormat="1" ht="21.75" customHeight="1" spans="1:9">
      <c r="A27" s="167">
        <v>11</v>
      </c>
      <c r="B27" s="165" t="s">
        <v>504</v>
      </c>
      <c r="C27" s="172"/>
      <c r="D27" s="162">
        <v>3740000</v>
      </c>
      <c r="E27" s="162"/>
      <c r="F27" s="162">
        <f t="shared" si="0"/>
        <v>3740000</v>
      </c>
      <c r="G27" s="169"/>
      <c r="H27" s="145"/>
      <c r="I27" s="145"/>
    </row>
    <row r="28" s="129" customFormat="1" ht="21.75" customHeight="1" spans="1:9">
      <c r="A28" s="167">
        <v>12</v>
      </c>
      <c r="B28" s="165" t="s">
        <v>505</v>
      </c>
      <c r="C28" s="172"/>
      <c r="D28" s="162">
        <v>41000000</v>
      </c>
      <c r="E28" s="162"/>
      <c r="F28" s="162">
        <f t="shared" si="0"/>
        <v>41000000</v>
      </c>
      <c r="G28" s="169"/>
      <c r="H28" s="145"/>
      <c r="I28" s="145"/>
    </row>
    <row r="29" s="129" customFormat="1" ht="21.75" customHeight="1" spans="1:9">
      <c r="A29" s="167">
        <v>13</v>
      </c>
      <c r="B29" s="165" t="s">
        <v>506</v>
      </c>
      <c r="C29" s="172"/>
      <c r="D29" s="162">
        <v>16160000</v>
      </c>
      <c r="E29" s="162"/>
      <c r="F29" s="162">
        <f t="shared" si="0"/>
        <v>16160000</v>
      </c>
      <c r="G29" s="169"/>
      <c r="H29" s="145"/>
      <c r="I29" s="145"/>
    </row>
    <row r="30" s="129" customFormat="1" ht="21.75" customHeight="1" spans="1:9">
      <c r="A30" s="167">
        <v>14</v>
      </c>
      <c r="B30" s="165" t="s">
        <v>507</v>
      </c>
      <c r="C30" s="172"/>
      <c r="D30" s="162">
        <v>66545000</v>
      </c>
      <c r="E30" s="162"/>
      <c r="F30" s="162">
        <f t="shared" si="0"/>
        <v>66545000</v>
      </c>
      <c r="G30" s="169"/>
      <c r="H30" s="145"/>
      <c r="I30" s="145"/>
    </row>
    <row r="31" s="129" customFormat="1" ht="21.75" customHeight="1" spans="1:9">
      <c r="A31" s="167">
        <v>15</v>
      </c>
      <c r="B31" s="165" t="s">
        <v>508</v>
      </c>
      <c r="C31" s="172"/>
      <c r="D31" s="162">
        <v>12000000</v>
      </c>
      <c r="E31" s="162"/>
      <c r="F31" s="162">
        <f t="shared" ref="F31:F39" si="1">D31</f>
        <v>12000000</v>
      </c>
      <c r="G31" s="169"/>
      <c r="H31" s="145"/>
      <c r="I31" s="145"/>
    </row>
    <row r="32" s="129" customFormat="1" ht="21.75" customHeight="1" spans="1:9">
      <c r="A32" s="167">
        <v>16</v>
      </c>
      <c r="B32" s="165" t="s">
        <v>509</v>
      </c>
      <c r="C32" s="172"/>
      <c r="D32" s="162">
        <v>99100000</v>
      </c>
      <c r="E32" s="162"/>
      <c r="F32" s="162">
        <f t="shared" si="1"/>
        <v>99100000</v>
      </c>
      <c r="G32" s="169"/>
      <c r="H32" s="145"/>
      <c r="I32" s="145"/>
    </row>
    <row r="33" s="129" customFormat="1" ht="21.75" customHeight="1" spans="1:9">
      <c r="A33" s="167">
        <v>17</v>
      </c>
      <c r="B33" s="165" t="s">
        <v>510</v>
      </c>
      <c r="C33" s="172"/>
      <c r="D33" s="162">
        <v>12390000</v>
      </c>
      <c r="E33" s="162"/>
      <c r="F33" s="162">
        <f t="shared" si="1"/>
        <v>12390000</v>
      </c>
      <c r="G33" s="169"/>
      <c r="H33" s="145"/>
      <c r="I33" s="145"/>
    </row>
    <row r="34" s="129" customFormat="1" ht="21.75" customHeight="1" spans="1:9">
      <c r="A34" s="167">
        <v>18</v>
      </c>
      <c r="B34" s="165" t="s">
        <v>511</v>
      </c>
      <c r="C34" s="172"/>
      <c r="D34" s="162">
        <v>19000000</v>
      </c>
      <c r="E34" s="162"/>
      <c r="F34" s="162">
        <f t="shared" si="1"/>
        <v>19000000</v>
      </c>
      <c r="G34" s="169"/>
      <c r="H34" s="145"/>
      <c r="I34" s="145"/>
    </row>
    <row r="35" s="129" customFormat="1" ht="21.75" customHeight="1" spans="1:9">
      <c r="A35" s="167">
        <v>19</v>
      </c>
      <c r="B35" s="165" t="s">
        <v>512</v>
      </c>
      <c r="C35" s="172"/>
      <c r="D35" s="162">
        <v>4100000</v>
      </c>
      <c r="E35" s="162"/>
      <c r="F35" s="162">
        <f t="shared" si="1"/>
        <v>4100000</v>
      </c>
      <c r="G35" s="169"/>
      <c r="H35" s="145"/>
      <c r="I35" s="145"/>
    </row>
    <row r="36" s="129" customFormat="1" ht="21.75" customHeight="1" spans="1:9">
      <c r="A36" s="167">
        <v>20</v>
      </c>
      <c r="B36" s="165" t="s">
        <v>513</v>
      </c>
      <c r="C36" s="172"/>
      <c r="D36" s="162">
        <v>2800000</v>
      </c>
      <c r="E36" s="162"/>
      <c r="F36" s="162">
        <f t="shared" si="1"/>
        <v>2800000</v>
      </c>
      <c r="G36" s="169"/>
      <c r="H36" s="145"/>
      <c r="I36" s="145"/>
    </row>
    <row r="37" s="129" customFormat="1" ht="21.75" customHeight="1" spans="1:9">
      <c r="A37" s="167">
        <v>21</v>
      </c>
      <c r="B37" s="165" t="s">
        <v>514</v>
      </c>
      <c r="C37" s="172"/>
      <c r="D37" s="162">
        <v>10000000</v>
      </c>
      <c r="E37" s="162"/>
      <c r="F37" s="162">
        <f t="shared" si="1"/>
        <v>10000000</v>
      </c>
      <c r="G37" s="169"/>
      <c r="H37" s="145"/>
      <c r="I37" s="145"/>
    </row>
    <row r="38" s="129" customFormat="1" ht="21.75" customHeight="1" spans="1:9">
      <c r="A38" s="167">
        <v>22</v>
      </c>
      <c r="B38" s="165" t="s">
        <v>515</v>
      </c>
      <c r="C38" s="172"/>
      <c r="D38" s="162">
        <v>46893000</v>
      </c>
      <c r="E38" s="162"/>
      <c r="F38" s="162">
        <f t="shared" si="1"/>
        <v>46893000</v>
      </c>
      <c r="G38" s="169"/>
      <c r="H38" s="145"/>
      <c r="I38" s="145"/>
    </row>
    <row r="39" s="129" customFormat="1" ht="21.75" customHeight="1" spans="1:9">
      <c r="A39" s="167">
        <v>23</v>
      </c>
      <c r="B39" s="165" t="s">
        <v>516</v>
      </c>
      <c r="C39" s="172"/>
      <c r="D39" s="162">
        <v>8500000</v>
      </c>
      <c r="E39" s="162"/>
      <c r="F39" s="162">
        <f t="shared" ref="F39:F51" si="2">D39</f>
        <v>8500000</v>
      </c>
      <c r="G39" s="169"/>
      <c r="H39" s="145"/>
      <c r="I39" s="145"/>
    </row>
    <row r="40" s="129" customFormat="1" ht="21.75" customHeight="1" spans="1:9">
      <c r="A40" s="167">
        <v>24</v>
      </c>
      <c r="B40" s="165" t="s">
        <v>517</v>
      </c>
      <c r="C40" s="172"/>
      <c r="D40" s="162">
        <v>4640000</v>
      </c>
      <c r="E40" s="162"/>
      <c r="F40" s="162">
        <f t="shared" si="2"/>
        <v>4640000</v>
      </c>
      <c r="G40" s="169"/>
      <c r="H40" s="145"/>
      <c r="I40" s="145"/>
    </row>
    <row r="41" s="129" customFormat="1" ht="21.75" customHeight="1" spans="1:9">
      <c r="A41" s="167">
        <v>25</v>
      </c>
      <c r="B41" s="165" t="s">
        <v>518</v>
      </c>
      <c r="C41" s="172"/>
      <c r="D41" s="162">
        <v>3800000</v>
      </c>
      <c r="E41" s="162"/>
      <c r="F41" s="162">
        <f t="shared" si="2"/>
        <v>3800000</v>
      </c>
      <c r="G41" s="169"/>
      <c r="H41" s="145"/>
      <c r="I41" s="145"/>
    </row>
    <row r="42" s="129" customFormat="1" ht="21.75" customHeight="1" spans="1:9">
      <c r="A42" s="167">
        <v>26</v>
      </c>
      <c r="B42" s="165" t="s">
        <v>519</v>
      </c>
      <c r="C42" s="172"/>
      <c r="D42" s="162">
        <v>6000000</v>
      </c>
      <c r="E42" s="162"/>
      <c r="F42" s="162">
        <f t="shared" si="2"/>
        <v>6000000</v>
      </c>
      <c r="G42" s="169"/>
      <c r="H42" s="145"/>
      <c r="I42" s="145"/>
    </row>
    <row r="43" s="129" customFormat="1" ht="21.75" customHeight="1" spans="1:9">
      <c r="A43" s="167">
        <v>27</v>
      </c>
      <c r="B43" s="165" t="s">
        <v>520</v>
      </c>
      <c r="C43" s="172"/>
      <c r="D43" s="162">
        <v>2970000</v>
      </c>
      <c r="E43" s="162"/>
      <c r="F43" s="162">
        <f t="shared" si="2"/>
        <v>2970000</v>
      </c>
      <c r="G43" s="169"/>
      <c r="H43" s="145"/>
      <c r="I43" s="145"/>
    </row>
    <row r="44" s="129" customFormat="1" ht="21.75" customHeight="1" spans="1:9">
      <c r="A44" s="167">
        <v>28</v>
      </c>
      <c r="B44" s="165" t="s">
        <v>521</v>
      </c>
      <c r="C44" s="172"/>
      <c r="D44" s="162">
        <v>5500000</v>
      </c>
      <c r="E44" s="162"/>
      <c r="F44" s="162">
        <f t="shared" si="2"/>
        <v>5500000</v>
      </c>
      <c r="G44" s="169"/>
      <c r="H44" s="145"/>
      <c r="I44" s="145"/>
    </row>
    <row r="45" s="129" customFormat="1" ht="21.75" customHeight="1" spans="1:9">
      <c r="A45" s="167">
        <v>29</v>
      </c>
      <c r="B45" s="165" t="s">
        <v>522</v>
      </c>
      <c r="C45" s="172"/>
      <c r="D45" s="162">
        <v>8400000</v>
      </c>
      <c r="E45" s="162"/>
      <c r="F45" s="162">
        <f t="shared" si="2"/>
        <v>8400000</v>
      </c>
      <c r="G45" s="169"/>
      <c r="H45" s="145"/>
      <c r="I45" s="145"/>
    </row>
    <row r="46" s="129" customFormat="1" ht="21.75" customHeight="1" spans="1:9">
      <c r="A46" s="167">
        <v>30</v>
      </c>
      <c r="B46" s="165" t="s">
        <v>520</v>
      </c>
      <c r="C46" s="172"/>
      <c r="D46" s="162">
        <v>12000000</v>
      </c>
      <c r="E46" s="162"/>
      <c r="F46" s="162">
        <f t="shared" si="2"/>
        <v>12000000</v>
      </c>
      <c r="G46" s="169"/>
      <c r="H46" s="145"/>
      <c r="I46" s="145"/>
    </row>
    <row r="47" s="129" customFormat="1" ht="21.75" customHeight="1" spans="1:9">
      <c r="A47" s="167">
        <v>31</v>
      </c>
      <c r="B47" s="165" t="s">
        <v>523</v>
      </c>
      <c r="C47" s="172"/>
      <c r="D47" s="162">
        <v>8500000</v>
      </c>
      <c r="E47" s="162"/>
      <c r="F47" s="162">
        <f t="shared" si="2"/>
        <v>8500000</v>
      </c>
      <c r="G47" s="169"/>
      <c r="H47" s="145"/>
      <c r="I47" s="145"/>
    </row>
    <row r="48" s="129" customFormat="1" ht="21.75" customHeight="1" spans="1:9">
      <c r="A48" s="167">
        <v>32</v>
      </c>
      <c r="B48" s="165" t="s">
        <v>524</v>
      </c>
      <c r="C48" s="172"/>
      <c r="D48" s="162">
        <v>80000000</v>
      </c>
      <c r="E48" s="162"/>
      <c r="F48" s="162">
        <f t="shared" si="2"/>
        <v>80000000</v>
      </c>
      <c r="G48" s="169"/>
      <c r="H48" s="145"/>
      <c r="I48" s="145"/>
    </row>
    <row r="49" s="129" customFormat="1" ht="21.75" customHeight="1" spans="1:9">
      <c r="A49" s="167">
        <v>33</v>
      </c>
      <c r="B49" s="165" t="s">
        <v>525</v>
      </c>
      <c r="C49" s="172"/>
      <c r="D49" s="162">
        <v>6000000</v>
      </c>
      <c r="E49" s="162"/>
      <c r="F49" s="162">
        <f t="shared" si="2"/>
        <v>6000000</v>
      </c>
      <c r="G49" s="169"/>
      <c r="H49" s="145"/>
      <c r="I49" s="145"/>
    </row>
    <row r="50" s="129" customFormat="1" ht="21.75" customHeight="1" spans="1:9">
      <c r="A50" s="167">
        <v>34</v>
      </c>
      <c r="B50" s="165" t="s">
        <v>526</v>
      </c>
      <c r="C50" s="172"/>
      <c r="D50" s="162">
        <v>4000000</v>
      </c>
      <c r="E50" s="162"/>
      <c r="F50" s="162">
        <f t="shared" si="2"/>
        <v>4000000</v>
      </c>
      <c r="G50" s="169"/>
      <c r="H50" s="145"/>
      <c r="I50" s="145"/>
    </row>
    <row r="51" s="129" customFormat="1" ht="21.75" customHeight="1" spans="1:9">
      <c r="A51" s="167">
        <v>35</v>
      </c>
      <c r="B51" s="165" t="s">
        <v>527</v>
      </c>
      <c r="C51" s="172"/>
      <c r="D51" s="162">
        <v>15000000</v>
      </c>
      <c r="E51" s="162"/>
      <c r="F51" s="162">
        <f t="shared" si="2"/>
        <v>15000000</v>
      </c>
      <c r="G51" s="169"/>
      <c r="H51" s="145"/>
      <c r="I51" s="145"/>
    </row>
    <row r="52" spans="1:9">
      <c r="A52" s="173"/>
      <c r="B52" s="174"/>
      <c r="C52" s="174"/>
      <c r="D52" s="174"/>
      <c r="E52" s="175"/>
      <c r="F52" s="176"/>
      <c r="G52" s="174"/>
      <c r="H52" s="145"/>
      <c r="I52" s="153"/>
    </row>
    <row r="53" ht="17.4" spans="1:4">
      <c r="A53" s="177" t="s">
        <v>528</v>
      </c>
      <c r="B53" s="177"/>
      <c r="C53" s="178"/>
      <c r="D53" s="178"/>
    </row>
    <row r="54" ht="17.4" spans="1:4">
      <c r="A54" s="179"/>
      <c r="B54" s="179"/>
      <c r="C54" s="180"/>
      <c r="D54" s="180"/>
    </row>
    <row r="55" ht="17.4" spans="1:4">
      <c r="A55" s="181"/>
      <c r="B55" s="181"/>
      <c r="C55" s="182"/>
      <c r="D55" s="182"/>
    </row>
    <row r="56" ht="15.6" spans="1:4">
      <c r="A56" s="181"/>
      <c r="B56" s="181"/>
      <c r="C56" s="183"/>
      <c r="D56" s="183"/>
    </row>
    <row r="57" spans="1:4">
      <c r="A57" s="181"/>
      <c r="B57" s="181"/>
      <c r="C57" s="181"/>
      <c r="D57" s="181"/>
    </row>
    <row r="58" ht="15.6" spans="1:4">
      <c r="A58" s="184"/>
      <c r="B58" s="184"/>
      <c r="C58" s="181"/>
      <c r="D58" s="181"/>
    </row>
    <row r="59" ht="15.6" spans="1:9">
      <c r="A59" s="185" t="s">
        <v>74</v>
      </c>
      <c r="B59" s="185"/>
      <c r="C59" s="186"/>
      <c r="D59" s="186"/>
      <c r="E59" s="187"/>
      <c r="F59" s="188"/>
      <c r="G59" s="189"/>
      <c r="H59" s="190"/>
      <c r="I59" s="190"/>
    </row>
    <row r="60" spans="1:9">
      <c r="A60" s="191"/>
      <c r="B60" s="192"/>
      <c r="C60" s="192"/>
      <c r="D60" s="192"/>
      <c r="E60" s="192"/>
      <c r="F60" s="193"/>
      <c r="G60" s="194"/>
      <c r="H60" s="145"/>
      <c r="I60" s="153"/>
    </row>
    <row r="61" spans="6:9">
      <c r="F61" s="195"/>
      <c r="G61" s="194"/>
      <c r="H61" s="145"/>
      <c r="I61" s="153"/>
    </row>
    <row r="62" spans="6:9">
      <c r="F62" s="195"/>
      <c r="G62" s="194"/>
      <c r="H62" s="145"/>
      <c r="I62" s="153"/>
    </row>
    <row r="63" spans="6:9">
      <c r="F63" s="195"/>
      <c r="G63" s="194"/>
      <c r="H63" s="145"/>
      <c r="I63" s="153"/>
    </row>
    <row r="64" spans="6:9">
      <c r="F64" s="195"/>
      <c r="G64" s="194"/>
      <c r="H64" s="145"/>
      <c r="I64" s="153"/>
    </row>
    <row r="65" spans="6:9">
      <c r="F65" s="195"/>
      <c r="G65" s="194"/>
      <c r="H65" s="145"/>
      <c r="I65" s="153"/>
    </row>
    <row r="66" spans="6:9">
      <c r="F66" s="195"/>
      <c r="G66" s="194"/>
      <c r="H66" s="145"/>
      <c r="I66" s="153"/>
    </row>
    <row r="67" spans="6:9">
      <c r="F67" s="195"/>
      <c r="G67" s="194"/>
      <c r="H67" s="145"/>
      <c r="I67" s="153"/>
    </row>
    <row r="68" spans="6:9">
      <c r="F68" s="195"/>
      <c r="G68" s="194"/>
      <c r="H68" s="145"/>
      <c r="I68" s="153"/>
    </row>
    <row r="69" spans="6:9">
      <c r="F69" s="195"/>
      <c r="G69" s="194"/>
      <c r="H69" s="145"/>
      <c r="I69" s="153"/>
    </row>
    <row r="70" spans="6:9">
      <c r="F70" s="195"/>
      <c r="G70" s="194"/>
      <c r="H70" s="145"/>
      <c r="I70" s="153"/>
    </row>
    <row r="71" spans="6:9">
      <c r="F71" s="195"/>
      <c r="G71" s="194"/>
      <c r="H71" s="145"/>
      <c r="I71" s="153"/>
    </row>
    <row r="72" spans="6:9">
      <c r="F72" s="195"/>
      <c r="G72" s="194"/>
      <c r="H72" s="145"/>
      <c r="I72" s="153"/>
    </row>
    <row r="73" spans="6:9">
      <c r="F73" s="195"/>
      <c r="G73" s="194"/>
      <c r="H73" s="145"/>
      <c r="I73" s="153"/>
    </row>
    <row r="74" spans="6:9">
      <c r="F74" s="195"/>
      <c r="G74" s="194"/>
      <c r="H74" s="145"/>
      <c r="I74" s="153"/>
    </row>
    <row r="75" spans="6:9">
      <c r="F75" s="195"/>
      <c r="G75" s="194"/>
      <c r="H75" s="145"/>
      <c r="I75" s="153"/>
    </row>
    <row r="76" spans="6:9">
      <c r="F76" s="195"/>
      <c r="G76" s="194"/>
      <c r="H76" s="145"/>
      <c r="I76" s="153"/>
    </row>
    <row r="77" spans="6:9">
      <c r="F77" s="195"/>
      <c r="G77" s="194"/>
      <c r="H77" s="145"/>
      <c r="I77" s="153"/>
    </row>
    <row r="78" spans="6:9">
      <c r="F78" s="195"/>
      <c r="G78" s="194"/>
      <c r="H78" s="145"/>
      <c r="I78" s="153"/>
    </row>
    <row r="79" spans="6:9">
      <c r="F79" s="195"/>
      <c r="G79" s="194"/>
      <c r="H79" s="145"/>
      <c r="I79" s="153"/>
    </row>
    <row r="80" spans="6:9">
      <c r="F80" s="195"/>
      <c r="G80" s="194"/>
      <c r="H80" s="145"/>
      <c r="I80" s="153"/>
    </row>
    <row r="81" spans="6:9">
      <c r="F81" s="195"/>
      <c r="G81" s="194"/>
      <c r="H81" s="145"/>
      <c r="I81" s="153"/>
    </row>
    <row r="82" spans="6:9">
      <c r="F82" s="195"/>
      <c r="G82" s="194"/>
      <c r="H82" s="145"/>
      <c r="I82" s="153"/>
    </row>
    <row r="83" spans="6:9">
      <c r="F83" s="195"/>
      <c r="G83" s="194"/>
      <c r="H83" s="145"/>
      <c r="I83" s="153"/>
    </row>
    <row r="84" spans="6:9">
      <c r="F84" s="195"/>
      <c r="G84" s="194"/>
      <c r="H84" s="145"/>
      <c r="I84" s="153"/>
    </row>
    <row r="85" spans="6:9">
      <c r="F85" s="195"/>
      <c r="G85" s="194"/>
      <c r="H85" s="145"/>
      <c r="I85" s="153"/>
    </row>
    <row r="86" spans="6:9">
      <c r="F86" s="195"/>
      <c r="G86" s="194"/>
      <c r="H86" s="145"/>
      <c r="I86" s="153"/>
    </row>
    <row r="87" spans="6:9">
      <c r="F87" s="195"/>
      <c r="G87" s="194"/>
      <c r="H87" s="145"/>
      <c r="I87" s="153"/>
    </row>
    <row r="88" spans="6:9">
      <c r="F88" s="195"/>
      <c r="G88" s="194"/>
      <c r="H88" s="145"/>
      <c r="I88" s="153"/>
    </row>
    <row r="89" spans="6:9">
      <c r="F89" s="195"/>
      <c r="G89" s="194"/>
      <c r="H89" s="145"/>
      <c r="I89" s="153"/>
    </row>
    <row r="90" spans="6:9">
      <c r="F90" s="195"/>
      <c r="G90" s="194"/>
      <c r="H90" s="145"/>
      <c r="I90" s="153"/>
    </row>
    <row r="91" spans="6:9">
      <c r="F91" s="195"/>
      <c r="G91" s="194"/>
      <c r="H91" s="145"/>
      <c r="I91" s="153"/>
    </row>
    <row r="92" spans="6:9">
      <c r="F92" s="195"/>
      <c r="G92" s="194"/>
      <c r="H92" s="145"/>
      <c r="I92" s="153"/>
    </row>
    <row r="93" spans="6:9">
      <c r="F93" s="195"/>
      <c r="G93" s="194"/>
      <c r="H93" s="145"/>
      <c r="I93" s="153"/>
    </row>
    <row r="94" spans="6:9">
      <c r="F94" s="195"/>
      <c r="G94" s="194"/>
      <c r="H94" s="145"/>
      <c r="I94" s="153"/>
    </row>
    <row r="95" spans="6:9">
      <c r="F95" s="195"/>
      <c r="G95" s="194"/>
      <c r="H95" s="145"/>
      <c r="I95" s="153"/>
    </row>
    <row r="96" spans="6:9">
      <c r="F96" s="195"/>
      <c r="G96" s="194"/>
      <c r="H96" s="145"/>
      <c r="I96" s="153"/>
    </row>
    <row r="97" spans="6:9">
      <c r="F97" s="195"/>
      <c r="G97" s="194"/>
      <c r="H97" s="145"/>
      <c r="I97" s="153"/>
    </row>
    <row r="98" spans="6:9">
      <c r="F98" s="195"/>
      <c r="G98" s="194"/>
      <c r="H98" s="145"/>
      <c r="I98" s="153"/>
    </row>
    <row r="99" spans="6:9">
      <c r="F99" s="195"/>
      <c r="G99" s="194"/>
      <c r="H99" s="145"/>
      <c r="I99" s="153"/>
    </row>
    <row r="100" spans="6:9">
      <c r="F100" s="195"/>
      <c r="G100" s="194"/>
      <c r="H100" s="145"/>
      <c r="I100" s="153"/>
    </row>
    <row r="101" spans="6:9">
      <c r="F101" s="195"/>
      <c r="G101" s="194"/>
      <c r="H101" s="145"/>
      <c r="I101" s="153"/>
    </row>
    <row r="102" spans="6:9">
      <c r="F102" s="195"/>
      <c r="G102" s="194"/>
      <c r="H102" s="145"/>
      <c r="I102" s="153"/>
    </row>
    <row r="103" spans="6:9">
      <c r="F103" s="195"/>
      <c r="G103" s="194"/>
      <c r="H103" s="145"/>
      <c r="I103" s="153"/>
    </row>
    <row r="104" spans="6:9">
      <c r="F104" s="195"/>
      <c r="G104" s="194"/>
      <c r="H104" s="145"/>
      <c r="I104" s="153"/>
    </row>
    <row r="105" spans="6:9">
      <c r="F105" s="195"/>
      <c r="G105" s="194"/>
      <c r="H105" s="145"/>
      <c r="I105" s="153"/>
    </row>
    <row r="106" spans="6:9">
      <c r="F106" s="195"/>
      <c r="G106" s="194"/>
      <c r="H106" s="145"/>
      <c r="I106" s="153"/>
    </row>
    <row r="107" spans="6:9">
      <c r="F107" s="195"/>
      <c r="G107" s="194"/>
      <c r="H107" s="145"/>
      <c r="I107" s="153"/>
    </row>
    <row r="108" spans="6:9">
      <c r="F108" s="195"/>
      <c r="G108" s="194"/>
      <c r="H108" s="145"/>
      <c r="I108" s="153"/>
    </row>
    <row r="109" spans="6:9">
      <c r="F109" s="195"/>
      <c r="G109" s="194"/>
      <c r="H109" s="145"/>
      <c r="I109" s="153"/>
    </row>
    <row r="110" spans="6:9">
      <c r="F110" s="195"/>
      <c r="G110" s="194"/>
      <c r="H110" s="145"/>
      <c r="I110" s="153"/>
    </row>
    <row r="111" spans="6:9">
      <c r="F111" s="195"/>
      <c r="G111" s="194"/>
      <c r="H111" s="145"/>
      <c r="I111" s="153"/>
    </row>
    <row r="112" spans="6:9">
      <c r="F112" s="195"/>
      <c r="G112" s="194"/>
      <c r="H112" s="145"/>
      <c r="I112" s="153"/>
    </row>
    <row r="113" spans="6:9">
      <c r="F113" s="195"/>
      <c r="G113" s="194"/>
      <c r="H113" s="145"/>
      <c r="I113" s="153"/>
    </row>
    <row r="114" spans="6:9">
      <c r="F114" s="195"/>
      <c r="G114" s="194"/>
      <c r="H114" s="145"/>
      <c r="I114" s="153"/>
    </row>
    <row r="115" spans="6:9">
      <c r="F115" s="195"/>
      <c r="G115" s="194"/>
      <c r="H115" s="145"/>
      <c r="I115" s="153"/>
    </row>
    <row r="116" spans="6:9">
      <c r="F116" s="195"/>
      <c r="G116" s="194"/>
      <c r="H116" s="145"/>
      <c r="I116" s="153"/>
    </row>
    <row r="117" spans="6:9">
      <c r="F117" s="195"/>
      <c r="G117" s="194"/>
      <c r="H117" s="145"/>
      <c r="I117" s="153"/>
    </row>
    <row r="118" spans="6:9">
      <c r="F118" s="195"/>
      <c r="G118" s="194"/>
      <c r="H118" s="145"/>
      <c r="I118" s="153"/>
    </row>
    <row r="119" spans="6:9">
      <c r="F119" s="195"/>
      <c r="G119" s="194"/>
      <c r="H119" s="145"/>
      <c r="I119" s="153"/>
    </row>
    <row r="120" spans="6:9">
      <c r="F120" s="195"/>
      <c r="G120" s="194"/>
      <c r="H120" s="145"/>
      <c r="I120" s="153"/>
    </row>
    <row r="121" spans="6:9">
      <c r="F121" s="195"/>
      <c r="G121" s="194"/>
      <c r="H121" s="145"/>
      <c r="I121" s="153"/>
    </row>
    <row r="122" spans="6:9">
      <c r="F122" s="195"/>
      <c r="G122" s="194"/>
      <c r="H122" s="145"/>
      <c r="I122" s="153"/>
    </row>
    <row r="123" spans="6:9">
      <c r="F123" s="195"/>
      <c r="G123" s="194"/>
      <c r="H123" s="145"/>
      <c r="I123" s="153"/>
    </row>
    <row r="124" spans="6:9">
      <c r="F124" s="195"/>
      <c r="G124" s="194"/>
      <c r="H124" s="145"/>
      <c r="I124" s="153"/>
    </row>
    <row r="125" spans="6:9">
      <c r="F125" s="195"/>
      <c r="G125" s="194"/>
      <c r="H125" s="145"/>
      <c r="I125" s="153"/>
    </row>
    <row r="126" spans="6:9">
      <c r="F126" s="195"/>
      <c r="G126" s="194"/>
      <c r="H126" s="145"/>
      <c r="I126" s="153"/>
    </row>
    <row r="127" spans="6:9">
      <c r="F127" s="195"/>
      <c r="G127" s="194"/>
      <c r="H127" s="145"/>
      <c r="I127" s="153"/>
    </row>
    <row r="128" spans="6:9">
      <c r="F128" s="195"/>
      <c r="G128" s="194"/>
      <c r="H128" s="145"/>
      <c r="I128" s="153"/>
    </row>
    <row r="129" spans="6:9">
      <c r="F129" s="195"/>
      <c r="G129" s="194"/>
      <c r="H129" s="145"/>
      <c r="I129" s="153"/>
    </row>
    <row r="130" spans="6:9">
      <c r="F130" s="195"/>
      <c r="G130" s="194"/>
      <c r="H130" s="145"/>
      <c r="I130" s="153"/>
    </row>
    <row r="131" spans="6:9">
      <c r="F131" s="195"/>
      <c r="G131" s="194"/>
      <c r="H131" s="145"/>
      <c r="I131" s="153"/>
    </row>
    <row r="132" spans="6:9">
      <c r="F132" s="195"/>
      <c r="G132" s="194"/>
      <c r="H132" s="145"/>
      <c r="I132" s="153"/>
    </row>
    <row r="133" spans="6:9">
      <c r="F133" s="195"/>
      <c r="G133" s="194"/>
      <c r="H133" s="145"/>
      <c r="I133" s="153"/>
    </row>
    <row r="134" spans="6:9">
      <c r="F134" s="195"/>
      <c r="G134" s="194"/>
      <c r="H134" s="145"/>
      <c r="I134" s="153"/>
    </row>
    <row r="135" spans="6:9">
      <c r="F135" s="195"/>
      <c r="G135" s="194"/>
      <c r="H135" s="145"/>
      <c r="I135" s="153"/>
    </row>
    <row r="136" spans="6:9">
      <c r="F136" s="195"/>
      <c r="G136" s="194"/>
      <c r="H136" s="145"/>
      <c r="I136" s="153"/>
    </row>
    <row r="137" spans="6:9">
      <c r="F137" s="195"/>
      <c r="G137" s="194"/>
      <c r="H137" s="145"/>
      <c r="I137" s="153"/>
    </row>
    <row r="138" spans="6:9">
      <c r="F138" s="195"/>
      <c r="G138" s="194"/>
      <c r="H138" s="145"/>
      <c r="I138" s="153"/>
    </row>
    <row r="139" spans="6:9">
      <c r="F139" s="195"/>
      <c r="G139" s="194"/>
      <c r="H139" s="145"/>
      <c r="I139" s="153"/>
    </row>
    <row r="140" spans="6:9">
      <c r="F140" s="195"/>
      <c r="G140" s="194"/>
      <c r="H140" s="145"/>
      <c r="I140" s="153"/>
    </row>
  </sheetData>
  <mergeCells count="18">
    <mergeCell ref="A1:B1"/>
    <mergeCell ref="F1:G1"/>
    <mergeCell ref="A2:B2"/>
    <mergeCell ref="A3:G3"/>
    <mergeCell ref="F4:G4"/>
    <mergeCell ref="E5:F5"/>
    <mergeCell ref="A53:B53"/>
    <mergeCell ref="C53:D53"/>
    <mergeCell ref="C54:D54"/>
    <mergeCell ref="C55:D55"/>
    <mergeCell ref="C56:D56"/>
    <mergeCell ref="A58:B58"/>
    <mergeCell ref="A59:B59"/>
    <mergeCell ref="A5:A6"/>
    <mergeCell ref="B5:B6"/>
    <mergeCell ref="C5:C6"/>
    <mergeCell ref="D5:D6"/>
    <mergeCell ref="G5:G6"/>
  </mergeCells>
  <pageMargins left="0.5625" right="0.00347222222222222" top="0.239583333333333" bottom="0.239583333333333" header="0.200694444444444" footer="0.298611111111111"/>
  <pageSetup paperSize="9" orientation="landscape" horizontalDpi="6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89"/>
  <sheetViews>
    <sheetView workbookViewId="0">
      <selection activeCell="U8" sqref="U8"/>
    </sheetView>
  </sheetViews>
  <sheetFormatPr defaultColWidth="9" defaultRowHeight="14.4"/>
  <cols>
    <col min="1" max="1" width="1.44444444444444" customWidth="1"/>
    <col min="2" max="2" width="3.13888888888889" customWidth="1"/>
    <col min="3" max="3" width="25.287037037037" customWidth="1"/>
    <col min="4" max="4" width="5.28703703703704" customWidth="1"/>
    <col min="5" max="5" width="4.42592592592593" customWidth="1"/>
    <col min="6" max="6" width="4" customWidth="1"/>
    <col min="7" max="7" width="4.13888888888889" customWidth="1"/>
    <col min="8" max="8" width="9.33333333333333" customWidth="1"/>
    <col min="9" max="9" width="4.33333333333333" customWidth="1"/>
    <col min="10" max="10" width="10.2222222222222" customWidth="1"/>
    <col min="11" max="11" width="10.3333333333333" customWidth="1"/>
    <col min="12" max="12" width="9.88888888888889" customWidth="1"/>
    <col min="13" max="13" width="4.77777777777778" customWidth="1"/>
    <col min="14" max="14" width="9.77777777777778" customWidth="1"/>
    <col min="15" max="15" width="4.33333333333333" customWidth="1"/>
    <col min="16" max="16" width="8" customWidth="1"/>
    <col min="17" max="17" width="5.55555555555556" customWidth="1"/>
    <col min="18" max="18" width="8.11111111111111" customWidth="1"/>
    <col min="19" max="19" width="8.77777777777778" customWidth="1"/>
  </cols>
  <sheetData>
    <row r="1" ht="15.6" spans="17:18">
      <c r="Q1" s="118" t="s">
        <v>529</v>
      </c>
      <c r="R1" s="118"/>
    </row>
    <row r="3" spans="3:4">
      <c r="C3" s="1"/>
      <c r="D3" s="1"/>
    </row>
    <row r="4" ht="51" customHeight="1" spans="2:21">
      <c r="B4" s="66" t="s">
        <v>530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119"/>
      <c r="U4" s="119"/>
    </row>
    <row r="5" ht="15.6" spans="2:19">
      <c r="B5" s="67"/>
      <c r="C5" s="67"/>
      <c r="D5" s="67"/>
      <c r="E5" s="67"/>
      <c r="F5" s="67"/>
      <c r="G5" s="67"/>
      <c r="H5" s="67"/>
      <c r="I5" s="67"/>
      <c r="J5" s="101"/>
      <c r="K5" s="67"/>
      <c r="L5" s="67"/>
      <c r="M5" s="67"/>
      <c r="N5" s="67"/>
      <c r="O5" s="67"/>
      <c r="P5" s="67"/>
      <c r="Q5" s="120" t="s">
        <v>1</v>
      </c>
      <c r="R5" s="120"/>
      <c r="S5" s="120"/>
    </row>
    <row r="6" s="65" customFormat="1" ht="16" customHeight="1" spans="2:19">
      <c r="B6" s="68" t="s">
        <v>467</v>
      </c>
      <c r="C6" s="69" t="s">
        <v>482</v>
      </c>
      <c r="D6" s="70" t="s">
        <v>531</v>
      </c>
      <c r="E6" s="71" t="s">
        <v>484</v>
      </c>
      <c r="F6" s="72"/>
      <c r="G6" s="73" t="s">
        <v>532</v>
      </c>
      <c r="H6" s="70" t="s">
        <v>533</v>
      </c>
      <c r="I6" s="71" t="s">
        <v>484</v>
      </c>
      <c r="J6" s="72"/>
      <c r="K6" s="73" t="s">
        <v>534</v>
      </c>
      <c r="L6" s="70" t="s">
        <v>535</v>
      </c>
      <c r="M6" s="71" t="s">
        <v>484</v>
      </c>
      <c r="N6" s="72"/>
      <c r="O6" s="70" t="s">
        <v>536</v>
      </c>
      <c r="P6" s="71" t="s">
        <v>484</v>
      </c>
      <c r="Q6" s="121"/>
      <c r="R6" s="72"/>
      <c r="S6" s="70" t="s">
        <v>368</v>
      </c>
    </row>
    <row r="7" s="65" customFormat="1" ht="10.2" spans="2:19">
      <c r="B7" s="74"/>
      <c r="C7" s="75"/>
      <c r="D7" s="76"/>
      <c r="E7" s="70" t="s">
        <v>537</v>
      </c>
      <c r="F7" s="70" t="s">
        <v>538</v>
      </c>
      <c r="G7" s="77"/>
      <c r="H7" s="76"/>
      <c r="I7" s="70" t="s">
        <v>539</v>
      </c>
      <c r="J7" s="102" t="s">
        <v>540</v>
      </c>
      <c r="K7" s="77"/>
      <c r="L7" s="76"/>
      <c r="M7" s="70" t="s">
        <v>539</v>
      </c>
      <c r="N7" s="70" t="s">
        <v>540</v>
      </c>
      <c r="O7" s="76"/>
      <c r="P7" s="70" t="s">
        <v>538</v>
      </c>
      <c r="Q7" s="81" t="s">
        <v>537</v>
      </c>
      <c r="R7" s="122"/>
      <c r="S7" s="76"/>
    </row>
    <row r="8" s="65" customFormat="1" ht="61.5" customHeight="1" spans="2:19">
      <c r="B8" s="78"/>
      <c r="C8" s="79"/>
      <c r="D8" s="80"/>
      <c r="E8" s="80"/>
      <c r="F8" s="80"/>
      <c r="G8" s="81"/>
      <c r="H8" s="80"/>
      <c r="I8" s="80"/>
      <c r="J8" s="103"/>
      <c r="K8" s="81"/>
      <c r="L8" s="80"/>
      <c r="M8" s="80"/>
      <c r="N8" s="79"/>
      <c r="O8" s="80"/>
      <c r="P8" s="80"/>
      <c r="Q8" s="80" t="s">
        <v>541</v>
      </c>
      <c r="R8" s="80" t="s">
        <v>542</v>
      </c>
      <c r="S8" s="80"/>
    </row>
    <row r="9" s="65" customFormat="1" ht="10.2" spans="2:19">
      <c r="B9" s="82" t="s">
        <v>316</v>
      </c>
      <c r="C9" s="83" t="s">
        <v>317</v>
      </c>
      <c r="D9" s="83" t="s">
        <v>543</v>
      </c>
      <c r="E9" s="83">
        <v>2</v>
      </c>
      <c r="F9" s="83">
        <v>3</v>
      </c>
      <c r="G9" s="83">
        <v>4</v>
      </c>
      <c r="H9" s="83" t="s">
        <v>544</v>
      </c>
      <c r="I9" s="83">
        <v>6</v>
      </c>
      <c r="J9" s="104">
        <v>7</v>
      </c>
      <c r="K9" s="83" t="s">
        <v>545</v>
      </c>
      <c r="L9" s="83" t="s">
        <v>546</v>
      </c>
      <c r="M9" s="83">
        <v>10</v>
      </c>
      <c r="N9" s="83">
        <v>11</v>
      </c>
      <c r="O9" s="83">
        <v>12</v>
      </c>
      <c r="P9" s="83" t="s">
        <v>547</v>
      </c>
      <c r="Q9" s="83" t="s">
        <v>548</v>
      </c>
      <c r="R9" s="83">
        <v>15</v>
      </c>
      <c r="S9" s="83">
        <v>16</v>
      </c>
    </row>
    <row r="10" s="65" customFormat="1" ht="12.75" customHeight="1" spans="2:19">
      <c r="B10" s="84"/>
      <c r="C10" s="85" t="s">
        <v>549</v>
      </c>
      <c r="D10" s="86"/>
      <c r="E10" s="86"/>
      <c r="F10" s="86"/>
      <c r="G10" s="86"/>
      <c r="H10" s="87">
        <f>SUM(H11:H41)</f>
        <v>1557383500</v>
      </c>
      <c r="I10" s="87">
        <f>SUM(I11:I40)</f>
        <v>0</v>
      </c>
      <c r="J10" s="87">
        <f>SUM(J11:J41)</f>
        <v>1557383500</v>
      </c>
      <c r="K10" s="87">
        <f>SUM(K11:K41)</f>
        <v>1557383500</v>
      </c>
      <c r="L10" s="87">
        <f>SUM(L11:L41)</f>
        <v>1556383500</v>
      </c>
      <c r="M10" s="87">
        <f>SUM(M11:M40)</f>
        <v>0</v>
      </c>
      <c r="N10" s="87">
        <f>SUM(N11:N41)</f>
        <v>1556383500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</row>
    <row r="11" s="65" customFormat="1" ht="13.2" spans="2:19">
      <c r="B11" s="51">
        <v>1</v>
      </c>
      <c r="C11" s="52" t="s">
        <v>550</v>
      </c>
      <c r="D11" s="88"/>
      <c r="E11" s="88"/>
      <c r="F11" s="88"/>
      <c r="G11" s="88"/>
      <c r="H11" s="89">
        <v>177210000</v>
      </c>
      <c r="I11" s="105"/>
      <c r="J11" s="106">
        <f t="shared" ref="J11:J16" si="0">H11</f>
        <v>177210000</v>
      </c>
      <c r="K11" s="107">
        <f t="shared" ref="K11:K16" si="1">E11+H11</f>
        <v>177210000</v>
      </c>
      <c r="L11" s="107">
        <f>J11</f>
        <v>177210000</v>
      </c>
      <c r="M11" s="107"/>
      <c r="N11" s="106">
        <f t="shared" ref="N11:N16" si="2">L11</f>
        <v>177210000</v>
      </c>
      <c r="O11" s="105"/>
      <c r="P11" s="89"/>
      <c r="Q11" s="105"/>
      <c r="R11" s="105"/>
      <c r="S11" s="123"/>
    </row>
    <row r="12" s="65" customFormat="1" ht="13.2" spans="2:19">
      <c r="B12" s="51">
        <v>2</v>
      </c>
      <c r="C12" s="52" t="s">
        <v>551</v>
      </c>
      <c r="D12" s="88"/>
      <c r="E12" s="88"/>
      <c r="F12" s="88"/>
      <c r="G12" s="88"/>
      <c r="H12" s="89">
        <v>17600000</v>
      </c>
      <c r="I12" s="105"/>
      <c r="J12" s="106">
        <f t="shared" si="0"/>
        <v>17600000</v>
      </c>
      <c r="K12" s="107">
        <f t="shared" si="1"/>
        <v>17600000</v>
      </c>
      <c r="L12" s="107">
        <f>J12</f>
        <v>17600000</v>
      </c>
      <c r="M12" s="107"/>
      <c r="N12" s="106">
        <f t="shared" si="2"/>
        <v>17600000</v>
      </c>
      <c r="O12" s="105"/>
      <c r="P12" s="89"/>
      <c r="Q12" s="105"/>
      <c r="R12" s="105"/>
      <c r="S12" s="123"/>
    </row>
    <row r="13" s="65" customFormat="1" ht="13.2" spans="2:19">
      <c r="B13" s="51">
        <v>3</v>
      </c>
      <c r="C13" s="90" t="s">
        <v>552</v>
      </c>
      <c r="D13" s="88"/>
      <c r="E13" s="88"/>
      <c r="F13" s="88"/>
      <c r="G13" s="88"/>
      <c r="H13" s="89">
        <v>45360000</v>
      </c>
      <c r="I13" s="105"/>
      <c r="J13" s="106">
        <f t="shared" si="0"/>
        <v>45360000</v>
      </c>
      <c r="K13" s="107">
        <f t="shared" si="1"/>
        <v>45360000</v>
      </c>
      <c r="L13" s="107">
        <f>J13</f>
        <v>45360000</v>
      </c>
      <c r="M13" s="107"/>
      <c r="N13" s="106">
        <f t="shared" si="2"/>
        <v>45360000</v>
      </c>
      <c r="O13" s="105"/>
      <c r="P13" s="89"/>
      <c r="Q13" s="105"/>
      <c r="R13" s="105"/>
      <c r="S13" s="123"/>
    </row>
    <row r="14" s="65" customFormat="1" ht="13.2" spans="2:19">
      <c r="B14" s="51">
        <v>4</v>
      </c>
      <c r="C14" s="90" t="s">
        <v>553</v>
      </c>
      <c r="D14" s="88"/>
      <c r="E14" s="88"/>
      <c r="F14" s="88"/>
      <c r="G14" s="88"/>
      <c r="H14" s="89">
        <v>31680000</v>
      </c>
      <c r="I14" s="105"/>
      <c r="J14" s="106">
        <f t="shared" si="0"/>
        <v>31680000</v>
      </c>
      <c r="K14" s="107">
        <f t="shared" si="1"/>
        <v>31680000</v>
      </c>
      <c r="L14" s="107">
        <f>J14-1000000</f>
        <v>30680000</v>
      </c>
      <c r="M14" s="107"/>
      <c r="N14" s="106">
        <f t="shared" si="2"/>
        <v>30680000</v>
      </c>
      <c r="O14" s="105"/>
      <c r="P14" s="89"/>
      <c r="Q14" s="105"/>
      <c r="R14" s="105"/>
      <c r="S14" s="110">
        <v>-1000000</v>
      </c>
    </row>
    <row r="15" s="65" customFormat="1" ht="13.2" spans="2:19">
      <c r="B15" s="51">
        <v>5</v>
      </c>
      <c r="C15" s="52" t="s">
        <v>554</v>
      </c>
      <c r="D15" s="88"/>
      <c r="E15" s="88"/>
      <c r="F15" s="88"/>
      <c r="G15" s="88"/>
      <c r="H15" s="89">
        <v>86480000</v>
      </c>
      <c r="I15" s="105"/>
      <c r="J15" s="106">
        <f t="shared" si="0"/>
        <v>86480000</v>
      </c>
      <c r="K15" s="107">
        <f t="shared" si="1"/>
        <v>86480000</v>
      </c>
      <c r="L15" s="107">
        <f>J15</f>
        <v>86480000</v>
      </c>
      <c r="M15" s="107"/>
      <c r="N15" s="106">
        <f t="shared" si="2"/>
        <v>86480000</v>
      </c>
      <c r="O15" s="105"/>
      <c r="P15" s="89"/>
      <c r="Q15" s="105"/>
      <c r="R15" s="105"/>
      <c r="S15" s="123"/>
    </row>
    <row r="16" s="65" customFormat="1" ht="18" customHeight="1" spans="2:19">
      <c r="B16" s="51">
        <v>6</v>
      </c>
      <c r="C16" s="52" t="s">
        <v>555</v>
      </c>
      <c r="D16" s="88"/>
      <c r="E16" s="88"/>
      <c r="F16" s="88"/>
      <c r="G16" s="88"/>
      <c r="H16" s="89">
        <v>101920000</v>
      </c>
      <c r="I16" s="105"/>
      <c r="J16" s="106">
        <f t="shared" si="0"/>
        <v>101920000</v>
      </c>
      <c r="K16" s="107">
        <f t="shared" si="1"/>
        <v>101920000</v>
      </c>
      <c r="L16" s="107">
        <f>J16</f>
        <v>101920000</v>
      </c>
      <c r="M16" s="107"/>
      <c r="N16" s="106">
        <f t="shared" si="2"/>
        <v>101920000</v>
      </c>
      <c r="O16" s="105"/>
      <c r="P16" s="89"/>
      <c r="Q16" s="105"/>
      <c r="R16" s="105"/>
      <c r="S16" s="123"/>
    </row>
    <row r="17" s="65" customFormat="1" ht="13.2" spans="2:19">
      <c r="B17" s="51">
        <v>7</v>
      </c>
      <c r="C17" s="91" t="s">
        <v>556</v>
      </c>
      <c r="D17" s="88"/>
      <c r="E17" s="88"/>
      <c r="F17" s="88"/>
      <c r="G17" s="88"/>
      <c r="H17" s="89">
        <v>16960000</v>
      </c>
      <c r="I17" s="105"/>
      <c r="J17" s="106">
        <f t="shared" ref="J17:J33" si="3">H17</f>
        <v>16960000</v>
      </c>
      <c r="K17" s="107">
        <f t="shared" ref="K17:K41" si="4">E17+H17</f>
        <v>16960000</v>
      </c>
      <c r="L17" s="107">
        <f t="shared" ref="L17:L30" si="5">J17</f>
        <v>16960000</v>
      </c>
      <c r="M17" s="107"/>
      <c r="N17" s="106">
        <f t="shared" ref="N17:N30" si="6">L17</f>
        <v>16960000</v>
      </c>
      <c r="O17" s="105"/>
      <c r="P17" s="89"/>
      <c r="Q17" s="105"/>
      <c r="R17" s="105"/>
      <c r="S17" s="123"/>
    </row>
    <row r="18" s="65" customFormat="1" ht="13.2" spans="2:19">
      <c r="B18" s="51">
        <v>8</v>
      </c>
      <c r="C18" s="52" t="s">
        <v>557</v>
      </c>
      <c r="D18" s="88"/>
      <c r="E18" s="88"/>
      <c r="F18" s="88"/>
      <c r="G18" s="88"/>
      <c r="H18" s="89">
        <v>3360000</v>
      </c>
      <c r="I18" s="105"/>
      <c r="J18" s="106">
        <f t="shared" si="3"/>
        <v>3360000</v>
      </c>
      <c r="K18" s="107">
        <f t="shared" si="4"/>
        <v>3360000</v>
      </c>
      <c r="L18" s="107">
        <f t="shared" si="5"/>
        <v>3360000</v>
      </c>
      <c r="M18" s="107"/>
      <c r="N18" s="106">
        <f t="shared" si="6"/>
        <v>3360000</v>
      </c>
      <c r="O18" s="105"/>
      <c r="P18" s="89"/>
      <c r="Q18" s="105"/>
      <c r="R18" s="105"/>
      <c r="S18" s="123"/>
    </row>
    <row r="19" s="65" customFormat="1" ht="13.2" spans="2:19">
      <c r="B19" s="51">
        <v>9</v>
      </c>
      <c r="C19" s="91" t="s">
        <v>558</v>
      </c>
      <c r="D19" s="88"/>
      <c r="E19" s="88"/>
      <c r="F19" s="88"/>
      <c r="G19" s="88"/>
      <c r="H19" s="89">
        <v>13265000</v>
      </c>
      <c r="I19" s="105"/>
      <c r="J19" s="106">
        <f t="shared" si="3"/>
        <v>13265000</v>
      </c>
      <c r="K19" s="107">
        <f t="shared" si="4"/>
        <v>13265000</v>
      </c>
      <c r="L19" s="107">
        <f t="shared" si="5"/>
        <v>13265000</v>
      </c>
      <c r="M19" s="107"/>
      <c r="N19" s="106">
        <f t="shared" si="6"/>
        <v>13265000</v>
      </c>
      <c r="O19" s="105"/>
      <c r="P19" s="89"/>
      <c r="Q19" s="105"/>
      <c r="R19" s="105"/>
      <c r="S19" s="123"/>
    </row>
    <row r="20" s="65" customFormat="1" ht="13.2" spans="2:19">
      <c r="B20" s="51">
        <v>10</v>
      </c>
      <c r="C20" s="91" t="s">
        <v>559</v>
      </c>
      <c r="D20" s="92"/>
      <c r="E20" s="92"/>
      <c r="F20" s="92"/>
      <c r="G20" s="92"/>
      <c r="H20" s="93">
        <v>20900000</v>
      </c>
      <c r="I20" s="108"/>
      <c r="J20" s="109">
        <f t="shared" si="3"/>
        <v>20900000</v>
      </c>
      <c r="K20" s="110">
        <f>E20+H20-P20</f>
        <v>20900000</v>
      </c>
      <c r="L20" s="107">
        <f t="shared" si="5"/>
        <v>20900000</v>
      </c>
      <c r="M20" s="110"/>
      <c r="N20" s="106">
        <f t="shared" si="6"/>
        <v>20900000</v>
      </c>
      <c r="O20" s="108"/>
      <c r="P20" s="111"/>
      <c r="Q20" s="124"/>
      <c r="R20" s="124"/>
      <c r="S20" s="125"/>
    </row>
    <row r="21" s="65" customFormat="1" ht="13.2" spans="2:19">
      <c r="B21" s="51">
        <v>11</v>
      </c>
      <c r="C21" s="91" t="s">
        <v>560</v>
      </c>
      <c r="D21" s="92"/>
      <c r="E21" s="92"/>
      <c r="F21" s="92"/>
      <c r="G21" s="92"/>
      <c r="H21" s="93">
        <v>12240000</v>
      </c>
      <c r="I21" s="108"/>
      <c r="J21" s="109">
        <f t="shared" si="3"/>
        <v>12240000</v>
      </c>
      <c r="K21" s="110">
        <f>E21+H21</f>
        <v>12240000</v>
      </c>
      <c r="L21" s="107">
        <f t="shared" si="5"/>
        <v>12240000</v>
      </c>
      <c r="M21" s="110"/>
      <c r="N21" s="106">
        <f t="shared" si="6"/>
        <v>12240000</v>
      </c>
      <c r="O21" s="108"/>
      <c r="P21" s="111"/>
      <c r="Q21" s="124"/>
      <c r="R21" s="124"/>
      <c r="S21" s="124"/>
    </row>
    <row r="22" s="65" customFormat="1" ht="13.2" spans="2:19">
      <c r="B22" s="51">
        <v>12</v>
      </c>
      <c r="C22" s="90" t="s">
        <v>561</v>
      </c>
      <c r="D22" s="88"/>
      <c r="E22" s="88"/>
      <c r="F22" s="88"/>
      <c r="G22" s="88"/>
      <c r="H22" s="89">
        <v>93600000</v>
      </c>
      <c r="I22" s="105"/>
      <c r="J22" s="106">
        <f t="shared" si="3"/>
        <v>93600000</v>
      </c>
      <c r="K22" s="107">
        <f t="shared" si="4"/>
        <v>93600000</v>
      </c>
      <c r="L22" s="107">
        <f t="shared" si="5"/>
        <v>93600000</v>
      </c>
      <c r="M22" s="107"/>
      <c r="N22" s="106">
        <f t="shared" si="6"/>
        <v>93600000</v>
      </c>
      <c r="O22" s="105"/>
      <c r="P22" s="89"/>
      <c r="Q22" s="105"/>
      <c r="R22" s="105"/>
      <c r="S22" s="123"/>
    </row>
    <row r="23" s="65" customFormat="1" ht="13.2" spans="2:19">
      <c r="B23" s="51">
        <v>13</v>
      </c>
      <c r="C23" s="94" t="s">
        <v>562</v>
      </c>
      <c r="D23" s="88"/>
      <c r="E23" s="88"/>
      <c r="F23" s="88"/>
      <c r="G23" s="88"/>
      <c r="H23" s="89">
        <v>30000000</v>
      </c>
      <c r="I23" s="105"/>
      <c r="J23" s="106">
        <f t="shared" si="3"/>
        <v>30000000</v>
      </c>
      <c r="K23" s="107">
        <f t="shared" si="4"/>
        <v>30000000</v>
      </c>
      <c r="L23" s="107">
        <f t="shared" si="5"/>
        <v>30000000</v>
      </c>
      <c r="M23" s="107"/>
      <c r="N23" s="106">
        <f t="shared" si="6"/>
        <v>30000000</v>
      </c>
      <c r="O23" s="105"/>
      <c r="P23" s="89"/>
      <c r="Q23" s="105"/>
      <c r="R23" s="105"/>
      <c r="S23" s="123"/>
    </row>
    <row r="24" s="65" customFormat="1" ht="13.2" spans="2:19">
      <c r="B24" s="51">
        <v>14</v>
      </c>
      <c r="C24" s="94" t="s">
        <v>563</v>
      </c>
      <c r="D24" s="95"/>
      <c r="E24" s="88"/>
      <c r="F24" s="88"/>
      <c r="G24" s="88"/>
      <c r="H24" s="89">
        <v>72637500</v>
      </c>
      <c r="I24" s="105"/>
      <c r="J24" s="106">
        <f t="shared" si="3"/>
        <v>72637500</v>
      </c>
      <c r="K24" s="107">
        <f t="shared" si="4"/>
        <v>72637500</v>
      </c>
      <c r="L24" s="107">
        <f t="shared" si="5"/>
        <v>72637500</v>
      </c>
      <c r="M24" s="107"/>
      <c r="N24" s="106">
        <f t="shared" si="6"/>
        <v>72637500</v>
      </c>
      <c r="O24" s="105"/>
      <c r="P24" s="89"/>
      <c r="Q24" s="105"/>
      <c r="R24" s="105"/>
      <c r="S24" s="123"/>
    </row>
    <row r="25" s="65" customFormat="1" ht="13.2" spans="2:19">
      <c r="B25" s="51">
        <v>15</v>
      </c>
      <c r="C25" s="52" t="s">
        <v>564</v>
      </c>
      <c r="D25" s="88"/>
      <c r="E25" s="88"/>
      <c r="F25" s="88"/>
      <c r="G25" s="88"/>
      <c r="H25" s="89">
        <v>42350000</v>
      </c>
      <c r="I25" s="105"/>
      <c r="J25" s="106">
        <f t="shared" si="3"/>
        <v>42350000</v>
      </c>
      <c r="K25" s="107">
        <f t="shared" si="4"/>
        <v>42350000</v>
      </c>
      <c r="L25" s="107">
        <f t="shared" si="5"/>
        <v>42350000</v>
      </c>
      <c r="M25" s="107"/>
      <c r="N25" s="106">
        <f t="shared" si="6"/>
        <v>42350000</v>
      </c>
      <c r="O25" s="105"/>
      <c r="P25" s="89"/>
      <c r="Q25" s="105"/>
      <c r="R25" s="105"/>
      <c r="S25" s="123"/>
    </row>
    <row r="26" s="65" customFormat="1" ht="13.2" spans="2:19">
      <c r="B26" s="51">
        <v>16</v>
      </c>
      <c r="C26" s="91" t="s">
        <v>565</v>
      </c>
      <c r="D26" s="88"/>
      <c r="E26" s="88"/>
      <c r="F26" s="88"/>
      <c r="G26" s="88"/>
      <c r="H26" s="89">
        <v>25888000</v>
      </c>
      <c r="I26" s="105"/>
      <c r="J26" s="106">
        <f t="shared" si="3"/>
        <v>25888000</v>
      </c>
      <c r="K26" s="107">
        <f t="shared" si="4"/>
        <v>25888000</v>
      </c>
      <c r="L26" s="107">
        <f t="shared" si="5"/>
        <v>25888000</v>
      </c>
      <c r="M26" s="107"/>
      <c r="N26" s="106">
        <f t="shared" si="6"/>
        <v>25888000</v>
      </c>
      <c r="O26" s="105"/>
      <c r="P26" s="105"/>
      <c r="Q26" s="105"/>
      <c r="R26" s="105"/>
      <c r="S26" s="123"/>
    </row>
    <row r="27" s="65" customFormat="1" ht="13.2" spans="2:19">
      <c r="B27" s="51">
        <v>17</v>
      </c>
      <c r="C27" s="91" t="s">
        <v>566</v>
      </c>
      <c r="D27" s="88"/>
      <c r="E27" s="88"/>
      <c r="F27" s="88"/>
      <c r="G27" s="88"/>
      <c r="H27" s="89">
        <v>46000000</v>
      </c>
      <c r="I27" s="105"/>
      <c r="J27" s="106">
        <f t="shared" si="3"/>
        <v>46000000</v>
      </c>
      <c r="K27" s="107">
        <f t="shared" si="4"/>
        <v>46000000</v>
      </c>
      <c r="L27" s="107">
        <f t="shared" si="5"/>
        <v>46000000</v>
      </c>
      <c r="M27" s="107"/>
      <c r="N27" s="106">
        <f t="shared" si="6"/>
        <v>46000000</v>
      </c>
      <c r="O27" s="105"/>
      <c r="P27" s="105"/>
      <c r="Q27" s="105"/>
      <c r="R27" s="105"/>
      <c r="S27" s="123"/>
    </row>
    <row r="28" s="65" customFormat="1" ht="13.2" spans="2:19">
      <c r="B28" s="51">
        <v>18</v>
      </c>
      <c r="C28" s="91" t="s">
        <v>567</v>
      </c>
      <c r="D28" s="88"/>
      <c r="E28" s="88"/>
      <c r="F28" s="88"/>
      <c r="G28" s="88"/>
      <c r="H28" s="89">
        <v>3000000</v>
      </c>
      <c r="I28" s="105"/>
      <c r="J28" s="106">
        <f t="shared" si="3"/>
        <v>3000000</v>
      </c>
      <c r="K28" s="107">
        <f t="shared" si="4"/>
        <v>3000000</v>
      </c>
      <c r="L28" s="107">
        <f t="shared" si="5"/>
        <v>3000000</v>
      </c>
      <c r="M28" s="107"/>
      <c r="N28" s="106">
        <f t="shared" si="6"/>
        <v>3000000</v>
      </c>
      <c r="O28" s="105"/>
      <c r="P28" s="105"/>
      <c r="Q28" s="105"/>
      <c r="R28" s="105"/>
      <c r="S28" s="123"/>
    </row>
    <row r="29" s="65" customFormat="1" ht="13.2" spans="2:19">
      <c r="B29" s="51">
        <v>19</v>
      </c>
      <c r="C29" s="94" t="s">
        <v>568</v>
      </c>
      <c r="D29" s="88"/>
      <c r="E29" s="88"/>
      <c r="F29" s="88"/>
      <c r="G29" s="88"/>
      <c r="H29" s="89">
        <v>4800000</v>
      </c>
      <c r="I29" s="105"/>
      <c r="J29" s="106">
        <f t="shared" si="3"/>
        <v>4800000</v>
      </c>
      <c r="K29" s="107">
        <f t="shared" si="4"/>
        <v>4800000</v>
      </c>
      <c r="L29" s="107">
        <f t="shared" si="5"/>
        <v>4800000</v>
      </c>
      <c r="M29" s="107"/>
      <c r="N29" s="106">
        <f t="shared" si="6"/>
        <v>4800000</v>
      </c>
      <c r="O29" s="105"/>
      <c r="P29" s="105"/>
      <c r="Q29" s="105"/>
      <c r="R29" s="105"/>
      <c r="S29" s="123"/>
    </row>
    <row r="30" s="65" customFormat="1" ht="13.2" spans="2:19">
      <c r="B30" s="51">
        <v>20</v>
      </c>
      <c r="C30" s="94" t="s">
        <v>569</v>
      </c>
      <c r="D30" s="88"/>
      <c r="E30" s="88"/>
      <c r="F30" s="88"/>
      <c r="G30" s="88"/>
      <c r="H30" s="89">
        <v>8792000</v>
      </c>
      <c r="I30" s="105"/>
      <c r="J30" s="106">
        <f t="shared" si="3"/>
        <v>8792000</v>
      </c>
      <c r="K30" s="107">
        <f t="shared" si="4"/>
        <v>8792000</v>
      </c>
      <c r="L30" s="107">
        <f t="shared" si="5"/>
        <v>8792000</v>
      </c>
      <c r="M30" s="107"/>
      <c r="N30" s="106">
        <f t="shared" si="6"/>
        <v>8792000</v>
      </c>
      <c r="O30" s="105"/>
      <c r="P30" s="105"/>
      <c r="Q30" s="105"/>
      <c r="R30" s="105"/>
      <c r="S30" s="123"/>
    </row>
    <row r="31" s="65" customFormat="1" ht="13.2" spans="2:19">
      <c r="B31" s="51">
        <v>21</v>
      </c>
      <c r="C31" s="94" t="s">
        <v>570</v>
      </c>
      <c r="D31" s="88"/>
      <c r="E31" s="88"/>
      <c r="F31" s="88"/>
      <c r="G31" s="88"/>
      <c r="H31" s="89">
        <v>14304000</v>
      </c>
      <c r="I31" s="105"/>
      <c r="J31" s="106">
        <f t="shared" ref="J31:J41" si="7">H31</f>
        <v>14304000</v>
      </c>
      <c r="K31" s="107">
        <f t="shared" si="4"/>
        <v>14304000</v>
      </c>
      <c r="L31" s="107">
        <f t="shared" ref="L31:L41" si="8">J31</f>
        <v>14304000</v>
      </c>
      <c r="M31" s="107"/>
      <c r="N31" s="106">
        <f t="shared" ref="N31:N41" si="9">L31</f>
        <v>14304000</v>
      </c>
      <c r="O31" s="105"/>
      <c r="P31" s="105"/>
      <c r="Q31" s="105"/>
      <c r="R31" s="105"/>
      <c r="S31" s="123"/>
    </row>
    <row r="32" s="65" customFormat="1" ht="13.2" spans="2:19">
      <c r="B32" s="51">
        <v>22</v>
      </c>
      <c r="C32" s="94" t="s">
        <v>571</v>
      </c>
      <c r="D32" s="88"/>
      <c r="E32" s="88"/>
      <c r="F32" s="88"/>
      <c r="G32" s="88"/>
      <c r="H32" s="89">
        <v>3700000</v>
      </c>
      <c r="I32" s="105"/>
      <c r="J32" s="106">
        <f t="shared" si="7"/>
        <v>3700000</v>
      </c>
      <c r="K32" s="107">
        <f t="shared" si="4"/>
        <v>3700000</v>
      </c>
      <c r="L32" s="107">
        <f t="shared" si="8"/>
        <v>3700000</v>
      </c>
      <c r="M32" s="107"/>
      <c r="N32" s="106">
        <f t="shared" si="9"/>
        <v>3700000</v>
      </c>
      <c r="O32" s="105"/>
      <c r="P32" s="105"/>
      <c r="Q32" s="105"/>
      <c r="R32" s="105"/>
      <c r="S32" s="123"/>
    </row>
    <row r="33" s="65" customFormat="1" ht="13.2" spans="2:19">
      <c r="B33" s="51">
        <v>23</v>
      </c>
      <c r="C33" s="91" t="s">
        <v>572</v>
      </c>
      <c r="D33" s="88"/>
      <c r="E33" s="88"/>
      <c r="F33" s="88"/>
      <c r="G33" s="88"/>
      <c r="H33" s="89">
        <v>39000000</v>
      </c>
      <c r="I33" s="105"/>
      <c r="J33" s="106">
        <f t="shared" si="7"/>
        <v>39000000</v>
      </c>
      <c r="K33" s="107">
        <f t="shared" si="4"/>
        <v>39000000</v>
      </c>
      <c r="L33" s="107">
        <f t="shared" si="8"/>
        <v>39000000</v>
      </c>
      <c r="M33" s="107"/>
      <c r="N33" s="106">
        <f t="shared" si="9"/>
        <v>39000000</v>
      </c>
      <c r="O33" s="105"/>
      <c r="P33" s="105"/>
      <c r="Q33" s="105"/>
      <c r="R33" s="105"/>
      <c r="S33" s="123"/>
    </row>
    <row r="34" s="65" customFormat="1" ht="13.2" spans="2:19">
      <c r="B34" s="51">
        <v>24</v>
      </c>
      <c r="C34" s="94" t="s">
        <v>573</v>
      </c>
      <c r="D34" s="88"/>
      <c r="E34" s="88"/>
      <c r="F34" s="88"/>
      <c r="G34" s="88"/>
      <c r="H34" s="89">
        <v>111100000</v>
      </c>
      <c r="I34" s="105"/>
      <c r="J34" s="106">
        <f t="shared" si="7"/>
        <v>111100000</v>
      </c>
      <c r="K34" s="107">
        <f t="shared" si="4"/>
        <v>111100000</v>
      </c>
      <c r="L34" s="107">
        <f t="shared" si="8"/>
        <v>111100000</v>
      </c>
      <c r="M34" s="107"/>
      <c r="N34" s="106">
        <f t="shared" si="9"/>
        <v>111100000</v>
      </c>
      <c r="O34" s="105"/>
      <c r="P34" s="105"/>
      <c r="Q34" s="105"/>
      <c r="R34" s="105"/>
      <c r="S34" s="123"/>
    </row>
    <row r="35" s="65" customFormat="1" ht="13.2" spans="2:19">
      <c r="B35" s="51">
        <v>25</v>
      </c>
      <c r="C35" s="94" t="s">
        <v>574</v>
      </c>
      <c r="D35" s="88"/>
      <c r="E35" s="88"/>
      <c r="F35" s="88"/>
      <c r="G35" s="88"/>
      <c r="H35" s="89">
        <v>87987000</v>
      </c>
      <c r="I35" s="105"/>
      <c r="J35" s="106">
        <f t="shared" si="7"/>
        <v>87987000</v>
      </c>
      <c r="K35" s="107">
        <f t="shared" si="4"/>
        <v>87987000</v>
      </c>
      <c r="L35" s="107">
        <f t="shared" si="8"/>
        <v>87987000</v>
      </c>
      <c r="M35" s="107"/>
      <c r="N35" s="106">
        <f t="shared" si="9"/>
        <v>87987000</v>
      </c>
      <c r="O35" s="105"/>
      <c r="P35" s="105"/>
      <c r="Q35" s="105"/>
      <c r="R35" s="105"/>
      <c r="S35" s="123"/>
    </row>
    <row r="36" s="65" customFormat="1" ht="13.2" spans="2:19">
      <c r="B36" s="51">
        <v>26</v>
      </c>
      <c r="C36" s="94" t="s">
        <v>575</v>
      </c>
      <c r="D36" s="88"/>
      <c r="E36" s="88"/>
      <c r="F36" s="88"/>
      <c r="G36" s="88"/>
      <c r="H36" s="89">
        <v>36505000</v>
      </c>
      <c r="I36" s="105"/>
      <c r="J36" s="106">
        <f t="shared" si="7"/>
        <v>36505000</v>
      </c>
      <c r="K36" s="107">
        <f t="shared" si="4"/>
        <v>36505000</v>
      </c>
      <c r="L36" s="107">
        <f t="shared" si="8"/>
        <v>36505000</v>
      </c>
      <c r="M36" s="107"/>
      <c r="N36" s="106">
        <f t="shared" si="9"/>
        <v>36505000</v>
      </c>
      <c r="O36" s="105"/>
      <c r="P36" s="105"/>
      <c r="Q36" s="105"/>
      <c r="R36" s="105"/>
      <c r="S36" s="123"/>
    </row>
    <row r="37" s="65" customFormat="1" ht="13.2" spans="2:19">
      <c r="B37" s="51">
        <v>27</v>
      </c>
      <c r="C37" s="52" t="s">
        <v>576</v>
      </c>
      <c r="D37" s="88"/>
      <c r="E37" s="88"/>
      <c r="F37" s="88"/>
      <c r="G37" s="88"/>
      <c r="H37" s="89">
        <v>37000000</v>
      </c>
      <c r="I37" s="105"/>
      <c r="J37" s="106">
        <f t="shared" si="7"/>
        <v>37000000</v>
      </c>
      <c r="K37" s="107">
        <f t="shared" si="4"/>
        <v>37000000</v>
      </c>
      <c r="L37" s="107">
        <f t="shared" si="8"/>
        <v>37000000</v>
      </c>
      <c r="M37" s="107"/>
      <c r="N37" s="106">
        <f t="shared" si="9"/>
        <v>37000000</v>
      </c>
      <c r="O37" s="105"/>
      <c r="P37" s="105"/>
      <c r="Q37" s="105"/>
      <c r="R37" s="105"/>
      <c r="S37" s="123"/>
    </row>
    <row r="38" s="65" customFormat="1" ht="13.2" spans="2:19">
      <c r="B38" s="51">
        <v>28</v>
      </c>
      <c r="C38" s="94" t="s">
        <v>577</v>
      </c>
      <c r="D38" s="88"/>
      <c r="E38" s="88"/>
      <c r="F38" s="88"/>
      <c r="G38" s="88"/>
      <c r="H38" s="89">
        <v>21000000</v>
      </c>
      <c r="I38" s="105"/>
      <c r="J38" s="106">
        <f t="shared" si="7"/>
        <v>21000000</v>
      </c>
      <c r="K38" s="107">
        <f t="shared" si="4"/>
        <v>21000000</v>
      </c>
      <c r="L38" s="107">
        <f t="shared" si="8"/>
        <v>21000000</v>
      </c>
      <c r="M38" s="107"/>
      <c r="N38" s="106">
        <f t="shared" si="9"/>
        <v>21000000</v>
      </c>
      <c r="O38" s="105"/>
      <c r="P38" s="105"/>
      <c r="Q38" s="105"/>
      <c r="R38" s="105"/>
      <c r="S38" s="123"/>
    </row>
    <row r="39" s="65" customFormat="1" ht="13.2" spans="2:19">
      <c r="B39" s="51">
        <v>29</v>
      </c>
      <c r="C39" s="94" t="s">
        <v>578</v>
      </c>
      <c r="D39" s="88"/>
      <c r="E39" s="88"/>
      <c r="F39" s="88"/>
      <c r="G39" s="88"/>
      <c r="H39" s="89">
        <v>16945000</v>
      </c>
      <c r="I39" s="105"/>
      <c r="J39" s="106">
        <f t="shared" si="7"/>
        <v>16945000</v>
      </c>
      <c r="K39" s="107">
        <f t="shared" si="4"/>
        <v>16945000</v>
      </c>
      <c r="L39" s="107">
        <f t="shared" si="8"/>
        <v>16945000</v>
      </c>
      <c r="M39" s="107"/>
      <c r="N39" s="106">
        <f t="shared" si="9"/>
        <v>16945000</v>
      </c>
      <c r="O39" s="105"/>
      <c r="P39" s="105"/>
      <c r="Q39" s="105"/>
      <c r="R39" s="105"/>
      <c r="S39" s="123"/>
    </row>
    <row r="40" s="65" customFormat="1" ht="13.2" spans="2:19">
      <c r="B40" s="51">
        <v>30</v>
      </c>
      <c r="C40" s="52" t="s">
        <v>579</v>
      </c>
      <c r="D40" s="88"/>
      <c r="E40" s="88"/>
      <c r="F40" s="88"/>
      <c r="G40" s="88"/>
      <c r="H40" s="89">
        <v>35800000</v>
      </c>
      <c r="I40" s="105"/>
      <c r="J40" s="106">
        <f t="shared" si="7"/>
        <v>35800000</v>
      </c>
      <c r="K40" s="107">
        <f t="shared" si="4"/>
        <v>35800000</v>
      </c>
      <c r="L40" s="107">
        <f t="shared" si="8"/>
        <v>35800000</v>
      </c>
      <c r="M40" s="107"/>
      <c r="N40" s="106">
        <f t="shared" si="9"/>
        <v>35800000</v>
      </c>
      <c r="O40" s="105"/>
      <c r="P40" s="105"/>
      <c r="Q40" s="105"/>
      <c r="R40" s="105"/>
      <c r="S40" s="123"/>
    </row>
    <row r="41" spans="2:19">
      <c r="B41" s="51">
        <v>31</v>
      </c>
      <c r="C41" s="96" t="s">
        <v>580</v>
      </c>
      <c r="D41" s="97"/>
      <c r="E41" s="97"/>
      <c r="F41" s="97"/>
      <c r="G41" s="97"/>
      <c r="H41" s="98">
        <v>300000000</v>
      </c>
      <c r="I41" s="112"/>
      <c r="J41" s="113">
        <f t="shared" si="7"/>
        <v>300000000</v>
      </c>
      <c r="K41" s="89">
        <f t="shared" si="4"/>
        <v>300000000</v>
      </c>
      <c r="L41" s="89">
        <f t="shared" si="8"/>
        <v>300000000</v>
      </c>
      <c r="M41" s="98"/>
      <c r="N41" s="113">
        <f t="shared" si="9"/>
        <v>300000000</v>
      </c>
      <c r="O41" s="112"/>
      <c r="P41" s="114"/>
      <c r="Q41" s="114"/>
      <c r="R41" s="114"/>
      <c r="S41" s="114"/>
    </row>
    <row r="42" ht="15.6" spans="6:19">
      <c r="F42" s="99"/>
      <c r="G42" s="99"/>
      <c r="M42" s="60" t="s">
        <v>155</v>
      </c>
      <c r="N42" s="60"/>
      <c r="O42" s="60"/>
      <c r="P42" s="60"/>
      <c r="Q42" s="60"/>
      <c r="R42" s="60"/>
      <c r="S42" s="60"/>
    </row>
    <row r="43" ht="15.6" spans="2:19">
      <c r="B43" s="59" t="s">
        <v>125</v>
      </c>
      <c r="C43" s="59"/>
      <c r="D43" s="59"/>
      <c r="E43" s="59"/>
      <c r="M43" s="59" t="s">
        <v>156</v>
      </c>
      <c r="N43" s="59"/>
      <c r="O43" s="59"/>
      <c r="P43" s="59"/>
      <c r="Q43" s="59"/>
      <c r="R43" s="59"/>
      <c r="S43" s="59"/>
    </row>
    <row r="44" ht="15.6" spans="11:11">
      <c r="K44" s="61"/>
    </row>
    <row r="45" ht="15.6" spans="4:18">
      <c r="D45" s="61"/>
      <c r="E45" s="61"/>
      <c r="K45" s="64"/>
      <c r="N45" s="62"/>
      <c r="O45" s="62"/>
      <c r="P45" s="62"/>
      <c r="Q45" s="62"/>
      <c r="R45" s="62"/>
    </row>
    <row r="48" ht="15.6" spans="2:19">
      <c r="B48" s="59" t="s">
        <v>74</v>
      </c>
      <c r="C48" s="59"/>
      <c r="D48" s="59"/>
      <c r="E48" s="59"/>
      <c r="F48" s="100"/>
      <c r="G48" s="100"/>
      <c r="H48" s="100"/>
      <c r="I48" s="100"/>
      <c r="J48" s="115"/>
      <c r="K48" s="116"/>
      <c r="L48" s="116"/>
      <c r="M48" s="117" t="s">
        <v>75</v>
      </c>
      <c r="N48" s="117"/>
      <c r="O48" s="117"/>
      <c r="P48" s="117"/>
      <c r="Q48" s="117"/>
      <c r="R48" s="117"/>
      <c r="S48" s="117"/>
    </row>
    <row r="49" spans="2:19">
      <c r="B49" s="100"/>
      <c r="C49" s="100"/>
      <c r="D49" s="100"/>
      <c r="E49" s="100"/>
      <c r="F49" s="100"/>
      <c r="G49" s="100"/>
      <c r="H49" s="100"/>
      <c r="I49" s="100"/>
      <c r="J49" s="115"/>
      <c r="K49" s="116"/>
      <c r="L49" s="116"/>
      <c r="M49" s="116"/>
      <c r="N49" s="116"/>
      <c r="O49" s="116"/>
      <c r="P49" s="116"/>
      <c r="Q49" s="116"/>
      <c r="R49" s="116"/>
      <c r="S49" s="126"/>
    </row>
    <row r="50" spans="2:19">
      <c r="B50" s="100"/>
      <c r="C50" s="100"/>
      <c r="D50" s="100"/>
      <c r="E50" s="100"/>
      <c r="F50" s="100"/>
      <c r="G50" s="100"/>
      <c r="H50" s="100"/>
      <c r="I50" s="100"/>
      <c r="J50" s="115"/>
      <c r="K50" s="116"/>
      <c r="L50" s="116"/>
      <c r="M50" s="116"/>
      <c r="N50" s="116"/>
      <c r="O50" s="116"/>
      <c r="P50" s="116"/>
      <c r="Q50" s="116"/>
      <c r="R50" s="116"/>
      <c r="S50" s="126"/>
    </row>
    <row r="51" spans="2:19">
      <c r="B51" s="100"/>
      <c r="C51" s="100"/>
      <c r="D51" s="100"/>
      <c r="E51" s="100"/>
      <c r="F51" s="100"/>
      <c r="G51" s="100"/>
      <c r="H51" s="100"/>
      <c r="I51" s="100"/>
      <c r="J51" s="115"/>
      <c r="K51" s="116"/>
      <c r="L51" s="116"/>
      <c r="M51" s="116"/>
      <c r="N51" s="116"/>
      <c r="O51" s="116"/>
      <c r="P51" s="116"/>
      <c r="Q51" s="116"/>
      <c r="R51" s="116"/>
      <c r="S51" s="126"/>
    </row>
    <row r="52" spans="2:19">
      <c r="B52" s="100"/>
      <c r="C52" s="100"/>
      <c r="D52" s="100"/>
      <c r="E52" s="100"/>
      <c r="F52" s="100"/>
      <c r="G52" s="100"/>
      <c r="H52" s="100"/>
      <c r="I52" s="100"/>
      <c r="J52" s="115"/>
      <c r="K52" s="116"/>
      <c r="L52" s="116"/>
      <c r="M52" s="116"/>
      <c r="N52" s="116"/>
      <c r="O52" s="116"/>
      <c r="P52" s="116"/>
      <c r="Q52" s="116"/>
      <c r="R52" s="116"/>
      <c r="S52" s="126"/>
    </row>
    <row r="53" spans="2:19">
      <c r="B53" s="100"/>
      <c r="C53" s="100"/>
      <c r="D53" s="100"/>
      <c r="E53" s="100"/>
      <c r="F53" s="100"/>
      <c r="G53" s="100"/>
      <c r="H53" s="100"/>
      <c r="I53" s="100"/>
      <c r="J53" s="115"/>
      <c r="K53" s="116"/>
      <c r="L53" s="116"/>
      <c r="M53" s="116"/>
      <c r="N53" s="116"/>
      <c r="O53" s="116"/>
      <c r="P53" s="116"/>
      <c r="Q53" s="116"/>
      <c r="R53" s="116"/>
      <c r="S53" s="126"/>
    </row>
    <row r="54" spans="2:19">
      <c r="B54" s="100"/>
      <c r="C54" s="100"/>
      <c r="D54" s="100"/>
      <c r="E54" s="100"/>
      <c r="F54" s="100"/>
      <c r="G54" s="100"/>
      <c r="H54" s="100"/>
      <c r="I54" s="100"/>
      <c r="J54" s="115"/>
      <c r="K54" s="116"/>
      <c r="L54" s="116"/>
      <c r="M54" s="116"/>
      <c r="N54" s="116"/>
      <c r="O54" s="116"/>
      <c r="P54" s="116"/>
      <c r="Q54" s="116"/>
      <c r="R54" s="116"/>
      <c r="S54" s="126"/>
    </row>
    <row r="55" spans="2:19">
      <c r="B55" s="100"/>
      <c r="C55" s="100"/>
      <c r="D55" s="100"/>
      <c r="E55" s="100"/>
      <c r="F55" s="100"/>
      <c r="G55" s="100"/>
      <c r="H55" s="100"/>
      <c r="I55" s="100"/>
      <c r="J55" s="115"/>
      <c r="K55" s="116"/>
      <c r="L55" s="116"/>
      <c r="M55" s="116"/>
      <c r="N55" s="116"/>
      <c r="O55" s="116"/>
      <c r="P55" s="116"/>
      <c r="Q55" s="116"/>
      <c r="R55" s="116"/>
      <c r="S55" s="126"/>
    </row>
    <row r="56" spans="2:19">
      <c r="B56" s="100"/>
      <c r="C56" s="100"/>
      <c r="D56" s="100"/>
      <c r="E56" s="100"/>
      <c r="F56" s="100"/>
      <c r="G56" s="100"/>
      <c r="H56" s="100"/>
      <c r="I56" s="100"/>
      <c r="J56" s="115"/>
      <c r="K56" s="116"/>
      <c r="L56" s="116"/>
      <c r="M56" s="116"/>
      <c r="N56" s="116"/>
      <c r="O56" s="116"/>
      <c r="P56" s="116"/>
      <c r="Q56" s="116"/>
      <c r="R56" s="116"/>
      <c r="S56" s="126"/>
    </row>
    <row r="57" spans="2:19">
      <c r="B57" s="100"/>
      <c r="C57" s="100"/>
      <c r="D57" s="100"/>
      <c r="E57" s="100"/>
      <c r="F57" s="100"/>
      <c r="G57" s="100"/>
      <c r="H57" s="100"/>
      <c r="I57" s="100"/>
      <c r="J57" s="115"/>
      <c r="K57" s="116"/>
      <c r="L57" s="116"/>
      <c r="M57" s="116"/>
      <c r="N57" s="116"/>
      <c r="O57" s="116"/>
      <c r="P57" s="116"/>
      <c r="Q57" s="116"/>
      <c r="R57" s="116"/>
      <c r="S57" s="126"/>
    </row>
    <row r="58" spans="2:19">
      <c r="B58" s="100"/>
      <c r="C58" s="100"/>
      <c r="D58" s="100"/>
      <c r="E58" s="100"/>
      <c r="F58" s="100"/>
      <c r="G58" s="100"/>
      <c r="H58" s="100"/>
      <c r="I58" s="100"/>
      <c r="J58" s="115"/>
      <c r="K58" s="116"/>
      <c r="L58" s="116"/>
      <c r="M58" s="116"/>
      <c r="N58" s="116"/>
      <c r="O58" s="116"/>
      <c r="P58" s="116"/>
      <c r="Q58" s="116"/>
      <c r="R58" s="116"/>
      <c r="S58" s="126"/>
    </row>
    <row r="59" spans="2:19">
      <c r="B59" s="100"/>
      <c r="C59" s="100"/>
      <c r="D59" s="100"/>
      <c r="E59" s="100"/>
      <c r="F59" s="100"/>
      <c r="G59" s="100"/>
      <c r="H59" s="100"/>
      <c r="I59" s="100"/>
      <c r="J59" s="115"/>
      <c r="K59" s="116"/>
      <c r="L59" s="116"/>
      <c r="M59" s="116"/>
      <c r="N59" s="116"/>
      <c r="O59" s="116"/>
      <c r="P59" s="116"/>
      <c r="Q59" s="116"/>
      <c r="R59" s="116"/>
      <c r="S59" s="126"/>
    </row>
    <row r="60" spans="2:19">
      <c r="B60" s="100"/>
      <c r="C60" s="100"/>
      <c r="D60" s="100"/>
      <c r="E60" s="100"/>
      <c r="F60" s="100"/>
      <c r="G60" s="100"/>
      <c r="H60" s="100"/>
      <c r="I60" s="100"/>
      <c r="J60" s="115"/>
      <c r="K60" s="116"/>
      <c r="L60" s="116"/>
      <c r="M60" s="116"/>
      <c r="N60" s="116"/>
      <c r="O60" s="116"/>
      <c r="P60" s="116"/>
      <c r="Q60" s="116"/>
      <c r="R60" s="116"/>
      <c r="S60" s="126"/>
    </row>
    <row r="61" spans="2:19">
      <c r="B61" s="100"/>
      <c r="C61" s="100"/>
      <c r="D61" s="100"/>
      <c r="E61" s="100"/>
      <c r="F61" s="100"/>
      <c r="G61" s="100"/>
      <c r="H61" s="100"/>
      <c r="I61" s="100"/>
      <c r="J61" s="115"/>
      <c r="K61" s="116"/>
      <c r="L61" s="116"/>
      <c r="M61" s="116"/>
      <c r="N61" s="116"/>
      <c r="O61" s="116"/>
      <c r="P61" s="116"/>
      <c r="Q61" s="116"/>
      <c r="R61" s="116"/>
      <c r="S61" s="126"/>
    </row>
    <row r="62" spans="2:19">
      <c r="B62" s="100"/>
      <c r="C62" s="100"/>
      <c r="D62" s="100"/>
      <c r="E62" s="100"/>
      <c r="F62" s="100"/>
      <c r="G62" s="100"/>
      <c r="H62" s="100"/>
      <c r="I62" s="100"/>
      <c r="J62" s="115"/>
      <c r="K62" s="116"/>
      <c r="L62" s="116"/>
      <c r="M62" s="116"/>
      <c r="N62" s="116"/>
      <c r="O62" s="116"/>
      <c r="P62" s="116"/>
      <c r="Q62" s="116"/>
      <c r="R62" s="116"/>
      <c r="S62" s="126"/>
    </row>
    <row r="63" spans="2:19">
      <c r="B63" s="100"/>
      <c r="C63" s="100"/>
      <c r="D63" s="100"/>
      <c r="E63" s="100"/>
      <c r="F63" s="100"/>
      <c r="G63" s="100"/>
      <c r="H63" s="100"/>
      <c r="I63" s="100"/>
      <c r="J63" s="115"/>
      <c r="K63" s="116"/>
      <c r="L63" s="116"/>
      <c r="M63" s="116"/>
      <c r="N63" s="116"/>
      <c r="O63" s="116"/>
      <c r="P63" s="116"/>
      <c r="Q63" s="116"/>
      <c r="R63" s="116"/>
      <c r="S63" s="126"/>
    </row>
    <row r="64" spans="2:19">
      <c r="B64" s="100"/>
      <c r="C64" s="100"/>
      <c r="D64" s="100"/>
      <c r="E64" s="100"/>
      <c r="F64" s="100"/>
      <c r="G64" s="100"/>
      <c r="H64" s="100"/>
      <c r="I64" s="100"/>
      <c r="J64" s="115"/>
      <c r="K64" s="116"/>
      <c r="L64" s="116"/>
      <c r="M64" s="116"/>
      <c r="N64" s="116"/>
      <c r="O64" s="116"/>
      <c r="P64" s="116"/>
      <c r="Q64" s="116"/>
      <c r="R64" s="116"/>
      <c r="S64" s="126"/>
    </row>
    <row r="65" spans="2:19">
      <c r="B65" s="100"/>
      <c r="C65" s="100"/>
      <c r="D65" s="100"/>
      <c r="E65" s="100"/>
      <c r="F65" s="100"/>
      <c r="G65" s="100"/>
      <c r="H65" s="100"/>
      <c r="I65" s="100"/>
      <c r="J65" s="115"/>
      <c r="K65" s="116"/>
      <c r="L65" s="116"/>
      <c r="M65" s="116"/>
      <c r="N65" s="116"/>
      <c r="O65" s="116"/>
      <c r="P65" s="116"/>
      <c r="Q65" s="116"/>
      <c r="R65" s="116"/>
      <c r="S65" s="126"/>
    </row>
    <row r="66" spans="2:19">
      <c r="B66" s="100"/>
      <c r="C66" s="100"/>
      <c r="D66" s="100"/>
      <c r="E66" s="100"/>
      <c r="F66" s="100"/>
      <c r="G66" s="100"/>
      <c r="H66" s="100"/>
      <c r="I66" s="100"/>
      <c r="J66" s="115"/>
      <c r="K66" s="116"/>
      <c r="L66" s="116"/>
      <c r="M66" s="116"/>
      <c r="N66" s="116"/>
      <c r="O66" s="116"/>
      <c r="P66" s="116"/>
      <c r="Q66" s="116"/>
      <c r="R66" s="116"/>
      <c r="S66" s="126"/>
    </row>
    <row r="67" spans="2:19">
      <c r="B67" s="100"/>
      <c r="C67" s="100"/>
      <c r="D67" s="100"/>
      <c r="E67" s="100"/>
      <c r="F67" s="100"/>
      <c r="G67" s="100"/>
      <c r="H67" s="100"/>
      <c r="I67" s="100"/>
      <c r="J67" s="115"/>
      <c r="K67" s="116"/>
      <c r="L67" s="116"/>
      <c r="M67" s="116"/>
      <c r="N67" s="116"/>
      <c r="O67" s="116"/>
      <c r="P67" s="116"/>
      <c r="Q67" s="116"/>
      <c r="R67" s="116"/>
      <c r="S67" s="126"/>
    </row>
    <row r="68" spans="2:19">
      <c r="B68" s="100"/>
      <c r="C68" s="100"/>
      <c r="D68" s="100"/>
      <c r="E68" s="100"/>
      <c r="F68" s="100"/>
      <c r="G68" s="100"/>
      <c r="H68" s="100"/>
      <c r="I68" s="100"/>
      <c r="J68" s="115"/>
      <c r="K68" s="116"/>
      <c r="L68" s="116"/>
      <c r="M68" s="116"/>
      <c r="N68" s="116"/>
      <c r="O68" s="116"/>
      <c r="P68" s="116"/>
      <c r="Q68" s="116"/>
      <c r="R68" s="116"/>
      <c r="S68" s="126"/>
    </row>
    <row r="69" spans="2:19">
      <c r="B69" s="100"/>
      <c r="C69" s="100"/>
      <c r="D69" s="100"/>
      <c r="E69" s="100"/>
      <c r="F69" s="100"/>
      <c r="G69" s="100"/>
      <c r="H69" s="100"/>
      <c r="I69" s="100"/>
      <c r="J69" s="115"/>
      <c r="K69" s="116"/>
      <c r="L69" s="116"/>
      <c r="M69" s="116"/>
      <c r="N69" s="116"/>
      <c r="O69" s="116"/>
      <c r="P69" s="116"/>
      <c r="Q69" s="116"/>
      <c r="R69" s="116"/>
      <c r="S69" s="126"/>
    </row>
    <row r="70" spans="2:19">
      <c r="B70" s="100"/>
      <c r="C70" s="100"/>
      <c r="D70" s="100"/>
      <c r="E70" s="100"/>
      <c r="F70" s="100"/>
      <c r="G70" s="100"/>
      <c r="H70" s="100"/>
      <c r="I70" s="100"/>
      <c r="J70" s="115"/>
      <c r="K70" s="116"/>
      <c r="L70" s="116"/>
      <c r="M70" s="116"/>
      <c r="N70" s="116"/>
      <c r="O70" s="116"/>
      <c r="P70" s="116"/>
      <c r="Q70" s="116"/>
      <c r="R70" s="116"/>
      <c r="S70" s="126"/>
    </row>
    <row r="71" spans="2:19">
      <c r="B71" s="100"/>
      <c r="C71" s="100"/>
      <c r="D71" s="100"/>
      <c r="E71" s="100"/>
      <c r="F71" s="100"/>
      <c r="G71" s="100"/>
      <c r="H71" s="100"/>
      <c r="I71" s="100"/>
      <c r="J71" s="115"/>
      <c r="K71" s="116"/>
      <c r="L71" s="116"/>
      <c r="M71" s="116"/>
      <c r="N71" s="116"/>
      <c r="O71" s="116"/>
      <c r="P71" s="116"/>
      <c r="Q71" s="116"/>
      <c r="R71" s="116"/>
      <c r="S71" s="126"/>
    </row>
    <row r="72" spans="2:19">
      <c r="B72" s="100"/>
      <c r="C72" s="100"/>
      <c r="D72" s="100"/>
      <c r="E72" s="100"/>
      <c r="F72" s="100"/>
      <c r="G72" s="100"/>
      <c r="H72" s="100"/>
      <c r="I72" s="100"/>
      <c r="J72" s="115"/>
      <c r="K72" s="116"/>
      <c r="L72" s="116"/>
      <c r="M72" s="116"/>
      <c r="N72" s="116"/>
      <c r="O72" s="116"/>
      <c r="P72" s="116"/>
      <c r="Q72" s="116"/>
      <c r="R72" s="116"/>
      <c r="S72" s="126"/>
    </row>
    <row r="73" spans="2:19">
      <c r="B73" s="100"/>
      <c r="C73" s="100"/>
      <c r="D73" s="100"/>
      <c r="E73" s="100"/>
      <c r="F73" s="100"/>
      <c r="G73" s="100"/>
      <c r="H73" s="100"/>
      <c r="I73" s="100"/>
      <c r="J73" s="115"/>
      <c r="K73" s="116"/>
      <c r="L73" s="116"/>
      <c r="M73" s="116"/>
      <c r="N73" s="116"/>
      <c r="O73" s="116"/>
      <c r="P73" s="116"/>
      <c r="Q73" s="116"/>
      <c r="R73" s="116"/>
      <c r="S73" s="126"/>
    </row>
    <row r="74" spans="2:19">
      <c r="B74" s="100"/>
      <c r="C74" s="100"/>
      <c r="D74" s="100"/>
      <c r="E74" s="100"/>
      <c r="F74" s="100"/>
      <c r="G74" s="100"/>
      <c r="H74" s="100"/>
      <c r="I74" s="100"/>
      <c r="J74" s="115"/>
      <c r="K74" s="116"/>
      <c r="L74" s="116"/>
      <c r="M74" s="116"/>
      <c r="N74" s="116"/>
      <c r="O74" s="116"/>
      <c r="P74" s="116"/>
      <c r="Q74" s="116"/>
      <c r="R74" s="116"/>
      <c r="S74" s="126"/>
    </row>
    <row r="75" spans="2:19">
      <c r="B75" s="100"/>
      <c r="C75" s="100"/>
      <c r="D75" s="100"/>
      <c r="E75" s="100"/>
      <c r="F75" s="100"/>
      <c r="G75" s="100"/>
      <c r="H75" s="100"/>
      <c r="I75" s="100"/>
      <c r="J75" s="115"/>
      <c r="K75" s="116"/>
      <c r="L75" s="116"/>
      <c r="M75" s="116"/>
      <c r="N75" s="116"/>
      <c r="O75" s="116"/>
      <c r="P75" s="116"/>
      <c r="Q75" s="116"/>
      <c r="R75" s="116"/>
      <c r="S75" s="126"/>
    </row>
    <row r="76" spans="2:19">
      <c r="B76" s="100"/>
      <c r="C76" s="100"/>
      <c r="D76" s="100"/>
      <c r="E76" s="100"/>
      <c r="F76" s="100"/>
      <c r="G76" s="100"/>
      <c r="H76" s="100"/>
      <c r="I76" s="100"/>
      <c r="J76" s="115"/>
      <c r="K76" s="116"/>
      <c r="L76" s="116"/>
      <c r="M76" s="116"/>
      <c r="N76" s="116"/>
      <c r="O76" s="116"/>
      <c r="P76" s="116"/>
      <c r="Q76" s="116"/>
      <c r="R76" s="116"/>
      <c r="S76" s="126"/>
    </row>
    <row r="77" spans="2:19">
      <c r="B77" s="100"/>
      <c r="C77" s="100"/>
      <c r="D77" s="100"/>
      <c r="E77" s="100"/>
      <c r="F77" s="100"/>
      <c r="G77" s="100"/>
      <c r="H77" s="100"/>
      <c r="I77" s="100"/>
      <c r="J77" s="115"/>
      <c r="K77" s="116"/>
      <c r="L77" s="116"/>
      <c r="M77" s="116"/>
      <c r="N77" s="116"/>
      <c r="O77" s="116"/>
      <c r="P77" s="116"/>
      <c r="Q77" s="116"/>
      <c r="R77" s="116"/>
      <c r="S77" s="126"/>
    </row>
    <row r="78" spans="2:19">
      <c r="B78" s="100"/>
      <c r="C78" s="100"/>
      <c r="D78" s="100"/>
      <c r="E78" s="100"/>
      <c r="F78" s="100"/>
      <c r="G78" s="100"/>
      <c r="H78" s="100"/>
      <c r="I78" s="100"/>
      <c r="J78" s="115"/>
      <c r="K78" s="116"/>
      <c r="L78" s="116"/>
      <c r="M78" s="116"/>
      <c r="N78" s="116"/>
      <c r="O78" s="116"/>
      <c r="P78" s="116"/>
      <c r="Q78" s="116"/>
      <c r="R78" s="116"/>
      <c r="S78" s="126"/>
    </row>
    <row r="79" spans="2:19">
      <c r="B79" s="100"/>
      <c r="C79" s="100"/>
      <c r="D79" s="100"/>
      <c r="E79" s="100"/>
      <c r="F79" s="100"/>
      <c r="G79" s="100"/>
      <c r="H79" s="100"/>
      <c r="I79" s="100"/>
      <c r="J79" s="115"/>
      <c r="K79" s="116"/>
      <c r="L79" s="116"/>
      <c r="M79" s="116"/>
      <c r="N79" s="116"/>
      <c r="O79" s="116"/>
      <c r="P79" s="116"/>
      <c r="Q79" s="116"/>
      <c r="R79" s="116"/>
      <c r="S79" s="126"/>
    </row>
    <row r="80" spans="2:19">
      <c r="B80" s="100"/>
      <c r="C80" s="100"/>
      <c r="D80" s="100"/>
      <c r="E80" s="100"/>
      <c r="F80" s="100"/>
      <c r="G80" s="100"/>
      <c r="H80" s="100"/>
      <c r="I80" s="100"/>
      <c r="J80" s="115"/>
      <c r="K80" s="116"/>
      <c r="L80" s="116"/>
      <c r="M80" s="116"/>
      <c r="N80" s="116"/>
      <c r="O80" s="116"/>
      <c r="P80" s="116"/>
      <c r="Q80" s="116"/>
      <c r="R80" s="116"/>
      <c r="S80" s="126"/>
    </row>
    <row r="81" spans="2:19">
      <c r="B81" s="100"/>
      <c r="C81" s="100"/>
      <c r="D81" s="100"/>
      <c r="E81" s="100"/>
      <c r="F81" s="100"/>
      <c r="G81" s="100"/>
      <c r="H81" s="100"/>
      <c r="I81" s="100"/>
      <c r="J81" s="115"/>
      <c r="K81" s="116"/>
      <c r="L81" s="116"/>
      <c r="M81" s="116"/>
      <c r="N81" s="116"/>
      <c r="O81" s="116"/>
      <c r="P81" s="116"/>
      <c r="Q81" s="116"/>
      <c r="R81" s="116"/>
      <c r="S81" s="126"/>
    </row>
    <row r="82" spans="2:19">
      <c r="B82" s="100"/>
      <c r="C82" s="100"/>
      <c r="D82" s="100"/>
      <c r="E82" s="100"/>
      <c r="F82" s="100"/>
      <c r="G82" s="100"/>
      <c r="H82" s="100"/>
      <c r="I82" s="100"/>
      <c r="J82" s="115"/>
      <c r="K82" s="116"/>
      <c r="L82" s="116"/>
      <c r="M82" s="116"/>
      <c r="N82" s="116"/>
      <c r="O82" s="116"/>
      <c r="P82" s="116"/>
      <c r="Q82" s="116"/>
      <c r="R82" s="116"/>
      <c r="S82" s="126"/>
    </row>
    <row r="83" spans="2:19">
      <c r="B83" s="100"/>
      <c r="C83" s="100"/>
      <c r="D83" s="100"/>
      <c r="E83" s="100"/>
      <c r="F83" s="100"/>
      <c r="G83" s="100"/>
      <c r="H83" s="100"/>
      <c r="I83" s="100"/>
      <c r="J83" s="115"/>
      <c r="K83" s="116"/>
      <c r="L83" s="116"/>
      <c r="M83" s="116"/>
      <c r="N83" s="116"/>
      <c r="O83" s="116"/>
      <c r="P83" s="116"/>
      <c r="Q83" s="116"/>
      <c r="R83" s="116"/>
      <c r="S83" s="126"/>
    </row>
    <row r="84" spans="2:19">
      <c r="B84" s="100"/>
      <c r="C84" s="100"/>
      <c r="D84" s="100"/>
      <c r="E84" s="100"/>
      <c r="F84" s="100"/>
      <c r="G84" s="100"/>
      <c r="H84" s="100"/>
      <c r="I84" s="100"/>
      <c r="J84" s="115"/>
      <c r="K84" s="116"/>
      <c r="L84" s="116"/>
      <c r="M84" s="116"/>
      <c r="N84" s="116"/>
      <c r="O84" s="116"/>
      <c r="P84" s="116"/>
      <c r="Q84" s="116"/>
      <c r="R84" s="116"/>
      <c r="S84" s="126"/>
    </row>
    <row r="85" spans="2:19">
      <c r="B85" s="100"/>
      <c r="C85" s="100"/>
      <c r="D85" s="100"/>
      <c r="E85" s="100"/>
      <c r="F85" s="100"/>
      <c r="G85" s="100"/>
      <c r="H85" s="100"/>
      <c r="I85" s="100"/>
      <c r="J85" s="115"/>
      <c r="K85" s="116"/>
      <c r="L85" s="116"/>
      <c r="M85" s="116"/>
      <c r="N85" s="116"/>
      <c r="O85" s="116"/>
      <c r="P85" s="116"/>
      <c r="Q85" s="116"/>
      <c r="R85" s="116"/>
      <c r="S85" s="126"/>
    </row>
    <row r="86" spans="2:19">
      <c r="B86" s="100"/>
      <c r="C86" s="100"/>
      <c r="D86" s="100"/>
      <c r="E86" s="100"/>
      <c r="F86" s="100"/>
      <c r="G86" s="100"/>
      <c r="H86" s="100"/>
      <c r="I86" s="100"/>
      <c r="J86" s="115"/>
      <c r="K86" s="116"/>
      <c r="L86" s="116"/>
      <c r="M86" s="116"/>
      <c r="N86" s="116"/>
      <c r="O86" s="116"/>
      <c r="P86" s="116"/>
      <c r="Q86" s="116"/>
      <c r="R86" s="116"/>
      <c r="S86" s="126"/>
    </row>
    <row r="87" spans="2:19">
      <c r="B87" s="100"/>
      <c r="C87" s="100"/>
      <c r="D87" s="100"/>
      <c r="E87" s="100"/>
      <c r="F87" s="100"/>
      <c r="G87" s="100"/>
      <c r="H87" s="100"/>
      <c r="I87" s="100"/>
      <c r="J87" s="115"/>
      <c r="K87" s="116"/>
      <c r="L87" s="116"/>
      <c r="M87" s="116"/>
      <c r="N87" s="116"/>
      <c r="O87" s="116"/>
      <c r="P87" s="116"/>
      <c r="Q87" s="116"/>
      <c r="R87" s="116"/>
      <c r="S87" s="126"/>
    </row>
    <row r="88" spans="2:19">
      <c r="B88" s="100"/>
      <c r="C88" s="100"/>
      <c r="D88" s="100"/>
      <c r="E88" s="100"/>
      <c r="F88" s="100"/>
      <c r="G88" s="100"/>
      <c r="H88" s="100"/>
      <c r="I88" s="100"/>
      <c r="J88" s="115"/>
      <c r="K88" s="116"/>
      <c r="L88" s="116"/>
      <c r="M88" s="116"/>
      <c r="N88" s="116"/>
      <c r="O88" s="116"/>
      <c r="P88" s="116"/>
      <c r="Q88" s="116"/>
      <c r="R88" s="116"/>
      <c r="S88" s="126"/>
    </row>
    <row r="89" spans="2:19">
      <c r="B89" s="100"/>
      <c r="C89" s="100"/>
      <c r="D89" s="100"/>
      <c r="E89" s="100"/>
      <c r="F89" s="100"/>
      <c r="G89" s="100"/>
      <c r="H89" s="100"/>
      <c r="I89" s="100"/>
      <c r="J89" s="115"/>
      <c r="K89" s="116"/>
      <c r="L89" s="116"/>
      <c r="M89" s="116"/>
      <c r="N89" s="116"/>
      <c r="O89" s="116"/>
      <c r="P89" s="116"/>
      <c r="Q89" s="116"/>
      <c r="R89" s="116"/>
      <c r="S89" s="126"/>
    </row>
  </sheetData>
  <mergeCells count="30">
    <mergeCell ref="Q1:R1"/>
    <mergeCell ref="B4:S4"/>
    <mergeCell ref="Q5:S5"/>
    <mergeCell ref="E6:F6"/>
    <mergeCell ref="I6:J6"/>
    <mergeCell ref="M6:N6"/>
    <mergeCell ref="P6:R6"/>
    <mergeCell ref="Q7:R7"/>
    <mergeCell ref="M42:S42"/>
    <mergeCell ref="B43:E43"/>
    <mergeCell ref="M43:S43"/>
    <mergeCell ref="N45:R45"/>
    <mergeCell ref="B48:E48"/>
    <mergeCell ref="M48:S48"/>
    <mergeCell ref="B6:B8"/>
    <mergeCell ref="C6:C8"/>
    <mergeCell ref="D6:D8"/>
    <mergeCell ref="E7:E8"/>
    <mergeCell ref="F7:F8"/>
    <mergeCell ref="G6:G8"/>
    <mergeCell ref="H6:H8"/>
    <mergeCell ref="I7:I8"/>
    <mergeCell ref="J7:J8"/>
    <mergeCell ref="K6:K8"/>
    <mergeCell ref="L6:L8"/>
    <mergeCell ref="M7:M8"/>
    <mergeCell ref="N7:N8"/>
    <mergeCell ref="O6:O8"/>
    <mergeCell ref="P7:P8"/>
    <mergeCell ref="S6:S8"/>
  </mergeCells>
  <pageMargins left="0.440277777777778" right="0" top="0.208333333333333" bottom="0.200694444444444" header="0.200694444444444" footer="0.220138888888889"/>
  <pageSetup paperSize="9" orientation="landscape" horizontalDpi="600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opLeftCell="A13" workbookViewId="0">
      <selection activeCell="I20" sqref="I20"/>
    </sheetView>
  </sheetViews>
  <sheetFormatPr defaultColWidth="9" defaultRowHeight="14.4"/>
  <cols>
    <col min="1" max="1" width="5.57407407407407" customWidth="1"/>
    <col min="2" max="2" width="44.1388888888889" customWidth="1"/>
    <col min="3" max="3" width="16.8518518518519" customWidth="1"/>
    <col min="4" max="5" width="13.5740740740741" customWidth="1"/>
    <col min="6" max="6" width="17.287037037037" customWidth="1"/>
    <col min="7" max="7" width="25.287037037037" customWidth="1"/>
    <col min="8" max="8" width="26.712962962963" customWidth="1"/>
  </cols>
  <sheetData>
    <row r="1" ht="16.8" spans="1:2">
      <c r="A1" s="42" t="s">
        <v>581</v>
      </c>
      <c r="B1" s="42"/>
    </row>
    <row r="2" s="1" customFormat="1" ht="16.8" spans="1:7">
      <c r="A2" s="43" t="s">
        <v>582</v>
      </c>
      <c r="B2" s="43"/>
      <c r="G2" s="3" t="s">
        <v>583</v>
      </c>
    </row>
    <row r="3" ht="15.6" spans="1:7">
      <c r="A3" s="14" t="s">
        <v>584</v>
      </c>
      <c r="B3" s="14"/>
      <c r="C3" s="14"/>
      <c r="D3" s="14"/>
      <c r="E3" s="14"/>
      <c r="F3" s="14"/>
      <c r="G3" s="14"/>
    </row>
    <row r="4" ht="15.6" spans="1:7">
      <c r="A4" s="16" t="s">
        <v>585</v>
      </c>
      <c r="B4" s="16"/>
      <c r="C4" s="16"/>
      <c r="D4" s="16"/>
      <c r="E4" s="16"/>
      <c r="F4" s="16"/>
      <c r="G4" s="16"/>
    </row>
    <row r="5" ht="15.6" spans="7:7">
      <c r="G5" s="44" t="s">
        <v>586</v>
      </c>
    </row>
    <row r="6" ht="15.6" spans="1:7">
      <c r="A6" s="7"/>
      <c r="B6" s="6" t="s">
        <v>38</v>
      </c>
      <c r="C6" s="6" t="s">
        <v>81</v>
      </c>
      <c r="D6" s="6" t="s">
        <v>474</v>
      </c>
      <c r="E6" s="6"/>
      <c r="F6" s="6"/>
      <c r="G6" s="6" t="s">
        <v>368</v>
      </c>
    </row>
    <row r="7" ht="15.6" spans="1:7">
      <c r="A7" s="7"/>
      <c r="B7" s="6"/>
      <c r="C7" s="6"/>
      <c r="D7" s="7" t="s">
        <v>587</v>
      </c>
      <c r="E7" s="7" t="s">
        <v>588</v>
      </c>
      <c r="F7" s="7" t="s">
        <v>589</v>
      </c>
      <c r="G7" s="6"/>
    </row>
    <row r="8" ht="15.6" spans="1:7">
      <c r="A8" s="7" t="s">
        <v>316</v>
      </c>
      <c r="B8" s="7" t="s">
        <v>317</v>
      </c>
      <c r="C8" s="7" t="s">
        <v>590</v>
      </c>
      <c r="D8" s="7">
        <v>2</v>
      </c>
      <c r="E8" s="7">
        <v>3</v>
      </c>
      <c r="F8" s="7">
        <v>4</v>
      </c>
      <c r="G8" s="7">
        <v>5</v>
      </c>
    </row>
    <row r="9" ht="31.2" spans="1:7">
      <c r="A9" s="7"/>
      <c r="B9" s="45" t="s">
        <v>591</v>
      </c>
      <c r="C9" s="9">
        <f>SUM(F9)</f>
        <v>4619626000</v>
      </c>
      <c r="D9" s="9"/>
      <c r="E9" s="9"/>
      <c r="F9" s="9">
        <v>4619626000</v>
      </c>
      <c r="G9" s="7"/>
    </row>
    <row r="10" ht="15.6" spans="1:7">
      <c r="A10" s="7"/>
      <c r="B10" s="8" t="s">
        <v>592</v>
      </c>
      <c r="C10" s="9">
        <f>SUM(F10)</f>
        <v>4936182668</v>
      </c>
      <c r="D10" s="9"/>
      <c r="E10" s="9"/>
      <c r="F10" s="9">
        <v>4936182668</v>
      </c>
      <c r="G10" s="7"/>
    </row>
    <row r="11" ht="15.6" spans="1:7">
      <c r="A11" s="7"/>
      <c r="B11" s="8" t="s">
        <v>593</v>
      </c>
      <c r="C11" s="9">
        <f>C10-C9</f>
        <v>316556668</v>
      </c>
      <c r="D11" s="9"/>
      <c r="E11" s="9"/>
      <c r="F11" s="9">
        <f>F10-F9</f>
        <v>316556668</v>
      </c>
      <c r="G11" s="12"/>
    </row>
    <row r="12" s="19" customFormat="1" ht="15.6" spans="1:8">
      <c r="A12" s="6">
        <v>1</v>
      </c>
      <c r="B12" s="8" t="s">
        <v>594</v>
      </c>
      <c r="C12" s="9">
        <f>C15</f>
        <v>0</v>
      </c>
      <c r="D12" s="9">
        <f>D15</f>
        <v>0</v>
      </c>
      <c r="E12" s="9">
        <f>E15</f>
        <v>0</v>
      </c>
      <c r="F12" s="9">
        <f>F15</f>
        <v>0</v>
      </c>
      <c r="G12" s="46"/>
      <c r="H12" s="47"/>
    </row>
    <row r="13" ht="15.6" spans="1:7">
      <c r="A13" s="7"/>
      <c r="B13" s="13" t="s">
        <v>595</v>
      </c>
      <c r="C13" s="7"/>
      <c r="D13" s="7"/>
      <c r="E13" s="7"/>
      <c r="F13" s="10"/>
      <c r="G13" s="12"/>
    </row>
    <row r="14" ht="15.6" spans="1:8">
      <c r="A14" s="7"/>
      <c r="B14" s="13" t="s">
        <v>596</v>
      </c>
      <c r="C14" s="7"/>
      <c r="D14" s="7"/>
      <c r="E14" s="7"/>
      <c r="F14" s="10"/>
      <c r="G14" s="7"/>
      <c r="H14" s="48"/>
    </row>
    <row r="15" ht="15.6" spans="1:7">
      <c r="A15" s="7"/>
      <c r="B15" s="49" t="s">
        <v>597</v>
      </c>
      <c r="C15" s="10">
        <f>F15</f>
        <v>0</v>
      </c>
      <c r="D15" s="7"/>
      <c r="E15" s="7"/>
      <c r="F15" s="50">
        <v>0</v>
      </c>
      <c r="G15" s="7"/>
    </row>
    <row r="16" s="19" customFormat="1" ht="15.6" spans="1:8">
      <c r="A16" s="6">
        <v>2</v>
      </c>
      <c r="B16" s="8" t="s">
        <v>598</v>
      </c>
      <c r="C16" s="9">
        <f>SUM(C17:C22)</f>
        <v>316556668</v>
      </c>
      <c r="D16" s="9">
        <f>SUM(D17:D20)</f>
        <v>0</v>
      </c>
      <c r="E16" s="9">
        <f>SUM(E17:E20)</f>
        <v>0</v>
      </c>
      <c r="F16" s="9">
        <f>SUM(F17:F22)</f>
        <v>316556668</v>
      </c>
      <c r="G16" s="46"/>
      <c r="H16" s="47"/>
    </row>
    <row r="17" ht="15.6" spans="1:8">
      <c r="A17" s="51"/>
      <c r="B17" s="52" t="s">
        <v>599</v>
      </c>
      <c r="C17" s="53">
        <f t="shared" ref="C17:C22" si="0">SUM(F17)</f>
        <v>36058000</v>
      </c>
      <c r="D17" s="7"/>
      <c r="E17" s="7"/>
      <c r="F17" s="54">
        <v>36058000</v>
      </c>
      <c r="G17" s="7"/>
      <c r="H17" s="48"/>
    </row>
    <row r="18" ht="15.6" spans="1:8">
      <c r="A18" s="51"/>
      <c r="B18" s="52" t="s">
        <v>600</v>
      </c>
      <c r="C18" s="53">
        <f t="shared" si="0"/>
        <v>130573000</v>
      </c>
      <c r="D18" s="7"/>
      <c r="E18" s="7"/>
      <c r="F18" s="50">
        <v>130573000</v>
      </c>
      <c r="G18" s="7"/>
      <c r="H18" s="48"/>
    </row>
    <row r="19" ht="15.6" spans="1:8">
      <c r="A19" s="51"/>
      <c r="B19" s="55" t="s">
        <v>601</v>
      </c>
      <c r="C19" s="53">
        <f t="shared" si="0"/>
        <v>32691000</v>
      </c>
      <c r="D19" s="7"/>
      <c r="E19" s="7"/>
      <c r="F19" s="50">
        <v>32691000</v>
      </c>
      <c r="G19" s="7"/>
      <c r="H19" s="56"/>
    </row>
    <row r="20" ht="15.6" spans="1:8">
      <c r="A20" s="51"/>
      <c r="B20" s="52" t="s">
        <v>602</v>
      </c>
      <c r="C20" s="53">
        <f t="shared" si="0"/>
        <v>118000000</v>
      </c>
      <c r="D20" s="7"/>
      <c r="E20" s="7"/>
      <c r="F20" s="54">
        <v>118000000</v>
      </c>
      <c r="G20" s="7"/>
      <c r="H20" s="48"/>
    </row>
    <row r="21" customFormat="1" ht="15.6" spans="1:8">
      <c r="A21" s="51"/>
      <c r="B21" s="52" t="s">
        <v>603</v>
      </c>
      <c r="C21" s="53">
        <f t="shared" si="0"/>
        <v>8976000</v>
      </c>
      <c r="D21" s="7"/>
      <c r="E21" s="7"/>
      <c r="F21" s="54">
        <v>8976000</v>
      </c>
      <c r="G21" s="7"/>
      <c r="H21" s="48"/>
    </row>
    <row r="22" customFormat="1" ht="15.6" spans="1:8">
      <c r="A22" s="51"/>
      <c r="B22" s="52" t="s">
        <v>604</v>
      </c>
      <c r="C22" s="53">
        <f t="shared" si="0"/>
        <v>-9741332</v>
      </c>
      <c r="D22" s="7"/>
      <c r="E22" s="7"/>
      <c r="F22" s="54">
        <v>-9741332</v>
      </c>
      <c r="G22" s="7"/>
      <c r="H22" s="48"/>
    </row>
    <row r="23" s="19" customFormat="1" ht="15.6" spans="1:7">
      <c r="A23" s="6">
        <v>3</v>
      </c>
      <c r="B23" s="8" t="s">
        <v>605</v>
      </c>
      <c r="C23" s="6"/>
      <c r="D23" s="6"/>
      <c r="E23" s="6"/>
      <c r="F23" s="9"/>
      <c r="G23" s="6"/>
    </row>
    <row r="24" s="19" customFormat="1" ht="15.6" spans="1:7">
      <c r="A24" s="6" t="s">
        <v>606</v>
      </c>
      <c r="B24" s="8" t="s">
        <v>607</v>
      </c>
      <c r="C24" s="6"/>
      <c r="D24" s="6"/>
      <c r="E24" s="6"/>
      <c r="F24" s="9"/>
      <c r="G24" s="6"/>
    </row>
    <row r="25" ht="15.6" spans="1:7">
      <c r="A25" s="7"/>
      <c r="B25" s="57" t="s">
        <v>608</v>
      </c>
      <c r="C25" s="7"/>
      <c r="D25" s="7"/>
      <c r="E25" s="7"/>
      <c r="F25" s="10"/>
      <c r="G25" s="7"/>
    </row>
    <row r="26" ht="15.6" spans="1:7">
      <c r="A26" s="7"/>
      <c r="B26" s="57" t="s">
        <v>609</v>
      </c>
      <c r="C26" s="7"/>
      <c r="D26" s="7"/>
      <c r="E26" s="7"/>
      <c r="F26" s="10"/>
      <c r="G26" s="7"/>
    </row>
    <row r="27" s="19" customFormat="1" ht="15.6" spans="1:8">
      <c r="A27" s="6">
        <v>5</v>
      </c>
      <c r="B27" s="8" t="s">
        <v>610</v>
      </c>
      <c r="C27" s="9"/>
      <c r="D27" s="9"/>
      <c r="E27" s="9"/>
      <c r="F27" s="9"/>
      <c r="G27" s="9"/>
      <c r="H27" s="47"/>
    </row>
    <row r="28" ht="15.6" spans="1:1">
      <c r="A28" s="58" t="s">
        <v>611</v>
      </c>
    </row>
    <row r="29" ht="15.6" spans="1:10">
      <c r="A29" s="59"/>
      <c r="B29" s="59"/>
      <c r="C29" s="59"/>
      <c r="D29" s="59"/>
      <c r="G29" s="60"/>
      <c r="H29" s="60"/>
      <c r="I29" s="60"/>
      <c r="J29" s="60"/>
    </row>
    <row r="30" ht="15.6" spans="8:10">
      <c r="H30" s="59"/>
      <c r="I30" s="59"/>
      <c r="J30" s="61"/>
    </row>
    <row r="31" ht="15.6" spans="3:10">
      <c r="C31" s="61"/>
      <c r="D31" s="61"/>
      <c r="H31" s="62"/>
      <c r="I31" s="62"/>
      <c r="J31" s="64"/>
    </row>
    <row r="34" ht="20" customHeight="1" spans="2:4">
      <c r="B34" s="63"/>
      <c r="C34" s="63"/>
      <c r="D34" s="63"/>
    </row>
  </sheetData>
  <mergeCells count="20">
    <mergeCell ref="A1:B1"/>
    <mergeCell ref="A2:B2"/>
    <mergeCell ref="A3:G3"/>
    <mergeCell ref="A4:G4"/>
    <mergeCell ref="D6:F6"/>
    <mergeCell ref="A29:D29"/>
    <mergeCell ref="G29:J29"/>
    <mergeCell ref="H30:I30"/>
    <mergeCell ref="H31:I31"/>
    <mergeCell ref="B34:D34"/>
    <mergeCell ref="A6:A7"/>
    <mergeCell ref="A25:A26"/>
    <mergeCell ref="B6:B7"/>
    <mergeCell ref="C6:C7"/>
    <mergeCell ref="C25:C26"/>
    <mergeCell ref="D25:D26"/>
    <mergeCell ref="E25:E26"/>
    <mergeCell ref="F25:F26"/>
    <mergeCell ref="G6:G7"/>
    <mergeCell ref="G25:G26"/>
  </mergeCells>
  <pageMargins left="0.7" right="0.2" top="0.24" bottom="0.24" header="0.2" footer="0.3"/>
  <pageSetup paperSize="9" orientation="landscape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B20" sqref="B20"/>
    </sheetView>
  </sheetViews>
  <sheetFormatPr defaultColWidth="9" defaultRowHeight="14.4" outlineLevelCol="5"/>
  <cols>
    <col min="1" max="1" width="6.28703703703704" customWidth="1"/>
    <col min="2" max="2" width="52.712962962963" customWidth="1"/>
    <col min="3" max="3" width="19.712962962963" customWidth="1"/>
    <col min="4" max="4" width="13.5740740740741" customWidth="1"/>
    <col min="5" max="5" width="15" customWidth="1"/>
    <col min="6" max="6" width="26.4259259259259" customWidth="1"/>
  </cols>
  <sheetData>
    <row r="1" ht="15.6" spans="1:6">
      <c r="A1" s="20"/>
      <c r="B1" s="20"/>
      <c r="F1" s="3" t="s">
        <v>612</v>
      </c>
    </row>
    <row r="2" s="1" customFormat="1" ht="15.6" spans="1:2">
      <c r="A2" s="2"/>
      <c r="B2" s="2"/>
    </row>
    <row r="3" ht="15.6" spans="1:1">
      <c r="A3" s="2"/>
    </row>
    <row r="4" ht="15.6" spans="1:6">
      <c r="A4" s="2"/>
      <c r="B4" s="2"/>
      <c r="C4" s="2"/>
      <c r="D4" s="2"/>
      <c r="E4" s="2"/>
      <c r="F4" s="2"/>
    </row>
    <row r="5" ht="15.6" spans="1:6">
      <c r="A5" s="2"/>
      <c r="B5" s="2"/>
      <c r="C5" s="2"/>
      <c r="D5" s="2"/>
      <c r="E5" s="2"/>
      <c r="F5" s="2"/>
    </row>
    <row r="6" ht="12" customHeight="1" spans="6:6">
      <c r="F6" s="21" t="s">
        <v>613</v>
      </c>
    </row>
    <row r="7" ht="33.75" customHeight="1" spans="1:6">
      <c r="A7" s="7" t="s">
        <v>305</v>
      </c>
      <c r="B7" s="7" t="s">
        <v>38</v>
      </c>
      <c r="C7" s="7" t="s">
        <v>81</v>
      </c>
      <c r="D7" s="7" t="s">
        <v>587</v>
      </c>
      <c r="E7" s="7" t="s">
        <v>588</v>
      </c>
      <c r="F7" s="7" t="s">
        <v>589</v>
      </c>
    </row>
    <row r="8" ht="15.6" spans="1:6">
      <c r="A8" s="7" t="s">
        <v>316</v>
      </c>
      <c r="B8" s="7" t="s">
        <v>317</v>
      </c>
      <c r="C8" s="7">
        <v>1</v>
      </c>
      <c r="D8" s="7">
        <v>2</v>
      </c>
      <c r="E8" s="7">
        <v>3</v>
      </c>
      <c r="F8" s="7">
        <v>4</v>
      </c>
    </row>
    <row r="9" ht="15.6" spans="1:6">
      <c r="A9" s="22" t="s">
        <v>316</v>
      </c>
      <c r="B9" s="23" t="s">
        <v>614</v>
      </c>
      <c r="C9" s="24">
        <f>C10</f>
        <v>150000000</v>
      </c>
      <c r="D9" s="24">
        <f>D13</f>
        <v>0</v>
      </c>
      <c r="E9" s="24">
        <f>E10</f>
        <v>150000000</v>
      </c>
      <c r="F9" s="24">
        <f>F13</f>
        <v>0</v>
      </c>
    </row>
    <row r="10" ht="15.6" spans="1:6">
      <c r="A10" s="25" t="s">
        <v>446</v>
      </c>
      <c r="B10" s="26" t="s">
        <v>615</v>
      </c>
      <c r="C10" s="27">
        <f>C16</f>
        <v>150000000</v>
      </c>
      <c r="D10" s="25"/>
      <c r="E10" s="27">
        <f>E16</f>
        <v>150000000</v>
      </c>
      <c r="F10" s="27"/>
    </row>
    <row r="11" ht="15.6" spans="1:6">
      <c r="A11" s="25">
        <v>1</v>
      </c>
      <c r="B11" s="26" t="s">
        <v>616</v>
      </c>
      <c r="C11" s="25"/>
      <c r="D11" s="25"/>
      <c r="E11" s="25"/>
      <c r="F11" s="27"/>
    </row>
    <row r="12" ht="15.6" spans="1:6">
      <c r="A12" s="25">
        <v>2</v>
      </c>
      <c r="B12" s="26" t="s">
        <v>617</v>
      </c>
      <c r="C12" s="25"/>
      <c r="D12" s="25"/>
      <c r="E12" s="25"/>
      <c r="F12" s="27"/>
    </row>
    <row r="13" s="19" customFormat="1" ht="15.6" spans="1:6">
      <c r="A13" s="28">
        <v>3</v>
      </c>
      <c r="B13" s="29" t="s">
        <v>618</v>
      </c>
      <c r="C13" s="30">
        <f>C14</f>
        <v>0</v>
      </c>
      <c r="D13" s="30">
        <f>D14</f>
        <v>0</v>
      </c>
      <c r="E13" s="30">
        <f>E14</f>
        <v>0</v>
      </c>
      <c r="F13" s="30">
        <f>F14</f>
        <v>0</v>
      </c>
    </row>
    <row r="14" s="19" customFormat="1" ht="15.6" spans="1:6">
      <c r="A14" s="28"/>
      <c r="B14" s="29" t="s">
        <v>619</v>
      </c>
      <c r="C14" s="30">
        <f>SUM(C26:C27)</f>
        <v>0</v>
      </c>
      <c r="D14" s="30">
        <f>SUM(D26:D27)</f>
        <v>0</v>
      </c>
      <c r="E14" s="30">
        <f>SUM(E26:E27)</f>
        <v>0</v>
      </c>
      <c r="F14" s="30">
        <f>SUM(F26:F27)</f>
        <v>0</v>
      </c>
    </row>
    <row r="15" ht="15.6" spans="1:6">
      <c r="A15" s="25"/>
      <c r="B15" s="26" t="s">
        <v>620</v>
      </c>
      <c r="C15" s="25"/>
      <c r="D15" s="25"/>
      <c r="E15" s="25"/>
      <c r="F15" s="27"/>
    </row>
    <row r="16" ht="15.6" spans="1:6">
      <c r="A16" s="25">
        <v>4</v>
      </c>
      <c r="B16" s="26" t="s">
        <v>621</v>
      </c>
      <c r="C16" s="27">
        <f>E16</f>
        <v>150000000</v>
      </c>
      <c r="D16" s="31"/>
      <c r="E16" s="27">
        <v>150000000</v>
      </c>
      <c r="F16" s="27"/>
    </row>
    <row r="17" ht="15.6" spans="1:6">
      <c r="A17" s="25" t="s">
        <v>371</v>
      </c>
      <c r="B17" s="26" t="s">
        <v>622</v>
      </c>
      <c r="C17" s="25"/>
      <c r="D17" s="25"/>
      <c r="E17" s="25"/>
      <c r="F17" s="27"/>
    </row>
    <row r="18" ht="24.75" customHeight="1" spans="1:6">
      <c r="A18" s="28" t="s">
        <v>317</v>
      </c>
      <c r="B18" s="29" t="s">
        <v>623</v>
      </c>
      <c r="C18" s="30">
        <f>C25</f>
        <v>150000000</v>
      </c>
      <c r="D18" s="30">
        <f>D25</f>
        <v>0</v>
      </c>
      <c r="E18" s="30">
        <f>E25</f>
        <v>150000000</v>
      </c>
      <c r="F18" s="30">
        <f>F25</f>
        <v>0</v>
      </c>
    </row>
    <row r="19" ht="15.6" spans="1:6">
      <c r="A19" s="25" t="s">
        <v>446</v>
      </c>
      <c r="B19" s="26" t="s">
        <v>624</v>
      </c>
      <c r="C19" s="25"/>
      <c r="D19" s="25"/>
      <c r="E19" s="25"/>
      <c r="F19" s="27"/>
    </row>
    <row r="20" ht="15.6" spans="1:6">
      <c r="A20" s="25" t="s">
        <v>371</v>
      </c>
      <c r="B20" s="26" t="s">
        <v>453</v>
      </c>
      <c r="C20" s="25"/>
      <c r="D20" s="25"/>
      <c r="E20" s="25"/>
      <c r="F20" s="27"/>
    </row>
    <row r="21" ht="15.6" spans="1:6">
      <c r="A21" s="25">
        <v>1</v>
      </c>
      <c r="B21" s="26" t="s">
        <v>625</v>
      </c>
      <c r="C21" s="25"/>
      <c r="D21" s="25"/>
      <c r="E21" s="25"/>
      <c r="F21" s="27"/>
    </row>
    <row r="22" ht="15.6" spans="1:6">
      <c r="A22" s="25">
        <v>2</v>
      </c>
      <c r="B22" s="26" t="s">
        <v>626</v>
      </c>
      <c r="C22" s="25"/>
      <c r="D22" s="25"/>
      <c r="E22" s="25"/>
      <c r="F22" s="27"/>
    </row>
    <row r="23" ht="15.6" spans="1:6">
      <c r="A23" s="25">
        <v>3</v>
      </c>
      <c r="B23" s="26" t="s">
        <v>627</v>
      </c>
      <c r="C23" s="25"/>
      <c r="D23" s="25"/>
      <c r="E23" s="25"/>
      <c r="F23" s="27"/>
    </row>
    <row r="24" ht="15.6" spans="1:6">
      <c r="A24" s="25">
        <v>4</v>
      </c>
      <c r="B24" s="26" t="s">
        <v>628</v>
      </c>
      <c r="C24" s="25"/>
      <c r="D24" s="25"/>
      <c r="E24" s="25"/>
      <c r="F24" s="27"/>
    </row>
    <row r="25" ht="15.6" spans="1:6">
      <c r="A25" s="32">
        <v>5</v>
      </c>
      <c r="B25" s="33" t="s">
        <v>629</v>
      </c>
      <c r="C25" s="34">
        <f>E25</f>
        <v>150000000</v>
      </c>
      <c r="D25" s="35">
        <f>SUM(D26:D27)</f>
        <v>0</v>
      </c>
      <c r="E25" s="34">
        <v>150000000</v>
      </c>
      <c r="F25" s="34">
        <f>SUM(F26:F27)</f>
        <v>0</v>
      </c>
    </row>
    <row r="26" ht="15.6" spans="1:6">
      <c r="A26" s="25"/>
      <c r="B26" s="36"/>
      <c r="C26" s="27">
        <f>F26</f>
        <v>0</v>
      </c>
      <c r="D26" s="25"/>
      <c r="E26" s="25"/>
      <c r="F26" s="27"/>
    </row>
    <row r="27" ht="15.6" spans="1:6">
      <c r="A27" s="37"/>
      <c r="B27" s="38"/>
      <c r="C27" s="39">
        <f>F27</f>
        <v>0</v>
      </c>
      <c r="D27" s="37"/>
      <c r="E27" s="37"/>
      <c r="F27" s="39">
        <v>0</v>
      </c>
    </row>
    <row r="28" ht="15.6" spans="1:6">
      <c r="A28" s="40"/>
      <c r="D28" s="16"/>
      <c r="E28" s="16"/>
      <c r="F28" s="16"/>
    </row>
    <row r="29" ht="15.75" customHeight="1" spans="1:6">
      <c r="A29" s="41"/>
      <c r="B29" s="41"/>
      <c r="C29" s="41"/>
      <c r="D29" s="14"/>
      <c r="E29" s="14"/>
      <c r="F29" s="14"/>
    </row>
    <row r="30" ht="15.6" spans="1:6">
      <c r="A30" s="16"/>
      <c r="B30" s="16"/>
      <c r="D30" s="16"/>
      <c r="E30" s="16"/>
      <c r="F30" s="16"/>
    </row>
    <row r="34" s="19" customFormat="1" ht="13.8" spans="1:3">
      <c r="A34" s="18"/>
      <c r="B34" s="18"/>
      <c r="C34" s="18"/>
    </row>
  </sheetData>
  <mergeCells count="10">
    <mergeCell ref="A1:B1"/>
    <mergeCell ref="A2:B2"/>
    <mergeCell ref="A4:F4"/>
    <mergeCell ref="A5:F5"/>
    <mergeCell ref="D28:F28"/>
    <mergeCell ref="A29:C29"/>
    <mergeCell ref="D29:F29"/>
    <mergeCell ref="A30:B30"/>
    <mergeCell ref="D30:F30"/>
    <mergeCell ref="A34:C34"/>
  </mergeCells>
  <pageMargins left="0.88125" right="0.220138888888889" top="0.121527777777778" bottom="0.0743055555555556" header="0.298611111111111" footer="0.298611111111111"/>
  <pageSetup paperSize="9" orientation="landscape" horizontalDpi="600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3" workbookViewId="0">
      <selection activeCell="M18" sqref="M18"/>
    </sheetView>
  </sheetViews>
  <sheetFormatPr defaultColWidth="9" defaultRowHeight="14.4" outlineLevelCol="6"/>
  <cols>
    <col min="1" max="1" width="6.42592592592593" customWidth="1"/>
    <col min="2" max="2" width="40.1388888888889" customWidth="1"/>
    <col min="3" max="3" width="14.7777777777778" customWidth="1"/>
    <col min="4" max="4" width="14" customWidth="1"/>
    <col min="5" max="5" width="13.1111111111111" customWidth="1"/>
    <col min="6" max="6" width="13.6666666666667" customWidth="1"/>
    <col min="7" max="7" width="31.3333333333333" customWidth="1"/>
  </cols>
  <sheetData>
    <row r="1" s="1" customFormat="1" ht="15.6" spans="1:7">
      <c r="A1" s="2"/>
      <c r="B1" s="2"/>
      <c r="G1" s="3" t="s">
        <v>630</v>
      </c>
    </row>
    <row r="2" ht="15.6" spans="1:2">
      <c r="A2" s="2"/>
      <c r="B2" s="2"/>
    </row>
    <row r="3" ht="15.6" spans="1:2">
      <c r="A3" s="2"/>
      <c r="B3" s="2"/>
    </row>
    <row r="4" ht="15.6" spans="1:7">
      <c r="A4" s="2" t="s">
        <v>631</v>
      </c>
      <c r="B4" s="2"/>
      <c r="C4" s="2"/>
      <c r="D4" s="2"/>
      <c r="E4" s="2"/>
      <c r="F4" s="2"/>
      <c r="G4" s="2"/>
    </row>
    <row r="5" ht="15.6" spans="1:7">
      <c r="A5" s="2" t="s">
        <v>632</v>
      </c>
      <c r="B5" s="2"/>
      <c r="C5" s="2"/>
      <c r="D5" s="2"/>
      <c r="E5" s="2"/>
      <c r="F5" s="2"/>
      <c r="G5" s="2"/>
    </row>
    <row r="6" ht="15.6" spans="1:7">
      <c r="A6" s="4" t="s">
        <v>585</v>
      </c>
      <c r="B6" s="4"/>
      <c r="C6" s="4"/>
      <c r="D6" s="4"/>
      <c r="E6" s="4"/>
      <c r="F6" s="4"/>
      <c r="G6" s="4"/>
    </row>
    <row r="7" ht="15.6" spans="6:7">
      <c r="F7" s="5" t="s">
        <v>1</v>
      </c>
      <c r="G7" s="5"/>
    </row>
    <row r="8" ht="15.6" spans="1:7">
      <c r="A8" s="6" t="s">
        <v>305</v>
      </c>
      <c r="B8" s="6" t="s">
        <v>38</v>
      </c>
      <c r="C8" s="6" t="s">
        <v>81</v>
      </c>
      <c r="D8" s="6" t="s">
        <v>474</v>
      </c>
      <c r="E8" s="6"/>
      <c r="F8" s="6"/>
      <c r="G8" s="6" t="s">
        <v>368</v>
      </c>
    </row>
    <row r="9" ht="31.2" spans="1:7">
      <c r="A9" s="6"/>
      <c r="B9" s="6"/>
      <c r="C9" s="6"/>
      <c r="D9" s="7" t="s">
        <v>633</v>
      </c>
      <c r="E9" s="7" t="s">
        <v>634</v>
      </c>
      <c r="F9" s="7" t="s">
        <v>635</v>
      </c>
      <c r="G9" s="6"/>
    </row>
    <row r="10" ht="15.6" spans="1:7">
      <c r="A10" s="7" t="s">
        <v>316</v>
      </c>
      <c r="B10" s="7" t="s">
        <v>317</v>
      </c>
      <c r="C10" s="7">
        <v>1</v>
      </c>
      <c r="D10" s="7">
        <v>2</v>
      </c>
      <c r="E10" s="7">
        <v>3</v>
      </c>
      <c r="F10" s="7">
        <v>4</v>
      </c>
      <c r="G10" s="7">
        <v>5</v>
      </c>
    </row>
    <row r="11" ht="15.6" spans="1:7">
      <c r="A11" s="6" t="s">
        <v>446</v>
      </c>
      <c r="B11" s="8" t="s">
        <v>636</v>
      </c>
      <c r="C11" s="9">
        <f>SUM(C12:C14)</f>
        <v>130000000</v>
      </c>
      <c r="D11" s="9">
        <f>D12+D13+D14</f>
        <v>130000000</v>
      </c>
      <c r="E11" s="10"/>
      <c r="F11" s="10"/>
      <c r="G11" s="10"/>
    </row>
    <row r="12" ht="31.2" spans="1:7">
      <c r="A12" s="7">
        <v>1</v>
      </c>
      <c r="B12" s="11" t="s">
        <v>637</v>
      </c>
      <c r="C12" s="10">
        <f t="shared" ref="C11:C15" si="0">D12</f>
        <v>91000000</v>
      </c>
      <c r="D12" s="10">
        <v>91000000</v>
      </c>
      <c r="E12" s="10"/>
      <c r="F12" s="10"/>
      <c r="G12" s="12" t="s">
        <v>638</v>
      </c>
    </row>
    <row r="13" ht="31.2" spans="1:7">
      <c r="A13" s="7">
        <v>2</v>
      </c>
      <c r="B13" s="11" t="s">
        <v>639</v>
      </c>
      <c r="C13" s="10">
        <f t="shared" si="0"/>
        <v>21000000</v>
      </c>
      <c r="D13" s="10">
        <v>21000000</v>
      </c>
      <c r="E13" s="10"/>
      <c r="F13" s="10"/>
      <c r="G13" s="12" t="s">
        <v>640</v>
      </c>
    </row>
    <row r="14" ht="31.2" spans="1:7">
      <c r="A14" s="7">
        <v>3</v>
      </c>
      <c r="B14" s="13" t="s">
        <v>641</v>
      </c>
      <c r="C14" s="10">
        <f t="shared" si="0"/>
        <v>18000000</v>
      </c>
      <c r="D14" s="10">
        <v>18000000</v>
      </c>
      <c r="E14" s="10"/>
      <c r="F14" s="10"/>
      <c r="G14" s="12" t="s">
        <v>642</v>
      </c>
    </row>
    <row r="15" ht="15.6" spans="1:7">
      <c r="A15" s="6" t="s">
        <v>371</v>
      </c>
      <c r="B15" s="8" t="s">
        <v>643</v>
      </c>
      <c r="C15" s="9">
        <f>C16+C17</f>
        <v>110000000</v>
      </c>
      <c r="D15" s="9"/>
      <c r="E15" s="9">
        <f>E16+E17</f>
        <v>110000000</v>
      </c>
      <c r="F15" s="10"/>
      <c r="G15" s="10"/>
    </row>
    <row r="16" ht="31.2" spans="1:7">
      <c r="A16" s="7">
        <v>1</v>
      </c>
      <c r="B16" s="13" t="s">
        <v>644</v>
      </c>
      <c r="C16" s="9">
        <f>E16</f>
        <v>35000000</v>
      </c>
      <c r="D16" s="10"/>
      <c r="E16" s="10">
        <v>35000000</v>
      </c>
      <c r="F16" s="10"/>
      <c r="G16" s="12" t="s">
        <v>645</v>
      </c>
    </row>
    <row r="17" ht="31.2" spans="1:7">
      <c r="A17" s="7">
        <v>2</v>
      </c>
      <c r="B17" s="13" t="s">
        <v>646</v>
      </c>
      <c r="C17" s="9">
        <f>E17</f>
        <v>75000000</v>
      </c>
      <c r="D17" s="10"/>
      <c r="E17" s="10">
        <v>75000000</v>
      </c>
      <c r="F17" s="10"/>
      <c r="G17" s="12" t="s">
        <v>647</v>
      </c>
    </row>
    <row r="18" ht="30" customHeight="1" spans="1:7">
      <c r="A18" s="14"/>
      <c r="B18" s="14"/>
      <c r="C18" s="15"/>
      <c r="D18" s="15"/>
      <c r="E18" s="14"/>
      <c r="F18" s="14"/>
      <c r="G18" s="14"/>
    </row>
    <row r="19" ht="15.6" spans="1:7">
      <c r="A19" s="16"/>
      <c r="B19" s="16"/>
      <c r="E19" s="16"/>
      <c r="F19" s="16"/>
      <c r="G19" s="16"/>
    </row>
    <row r="20" ht="15.6" spans="1:7">
      <c r="A20" s="16"/>
      <c r="B20" s="16"/>
      <c r="E20" s="16"/>
      <c r="F20" s="16"/>
      <c r="G20" s="16"/>
    </row>
    <row r="21" ht="15.6" spans="1:7">
      <c r="A21" s="16"/>
      <c r="B21" s="16"/>
      <c r="E21" s="16"/>
      <c r="F21" s="16"/>
      <c r="G21" s="16"/>
    </row>
    <row r="22" ht="15.6" spans="1:4">
      <c r="A22" s="17"/>
      <c r="B22" s="18"/>
      <c r="C22" s="15"/>
      <c r="D22" s="15"/>
    </row>
  </sheetData>
  <mergeCells count="17">
    <mergeCell ref="A1:B1"/>
    <mergeCell ref="A2:B2"/>
    <mergeCell ref="A4:G4"/>
    <mergeCell ref="A5:G5"/>
    <mergeCell ref="A6:G6"/>
    <mergeCell ref="F7:G7"/>
    <mergeCell ref="D8:F8"/>
    <mergeCell ref="A18:B18"/>
    <mergeCell ref="C18:D18"/>
    <mergeCell ref="E18:G18"/>
    <mergeCell ref="A19:B19"/>
    <mergeCell ref="E19:G19"/>
    <mergeCell ref="C22:D22"/>
    <mergeCell ref="A8:A9"/>
    <mergeCell ref="B8:B9"/>
    <mergeCell ref="C8:C9"/>
    <mergeCell ref="G8:G9"/>
  </mergeCells>
  <pageMargins left="0.704166666666667" right="0" top="0.357638888888889" bottom="0.239583333333333" header="0.298611111111111" footer="0.239583333333333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41"/>
  <sheetViews>
    <sheetView workbookViewId="0">
      <selection activeCell="R16" sqref="R16"/>
    </sheetView>
  </sheetViews>
  <sheetFormatPr defaultColWidth="9" defaultRowHeight="13.2"/>
  <cols>
    <col min="1" max="1" width="3.88888888888889" style="686" customWidth="1"/>
    <col min="2" max="2" width="4.88888888888889" style="687" customWidth="1"/>
    <col min="3" max="3" width="39.712962962963" style="686" customWidth="1"/>
    <col min="4" max="4" width="8.13888888888889" style="686" customWidth="1"/>
    <col min="5" max="5" width="10" style="686" customWidth="1"/>
    <col min="6" max="6" width="9.42592592592593" style="686" customWidth="1"/>
    <col min="7" max="7" width="7.42592592592593" style="686" customWidth="1"/>
    <col min="8" max="8" width="3" style="686" customWidth="1"/>
    <col min="9" max="9" width="2.42592592592593" style="686" customWidth="1"/>
    <col min="10" max="10" width="12.1388888888889" style="686" customWidth="1"/>
    <col min="11" max="11" width="3.28703703703704" style="686" customWidth="1"/>
    <col min="12" max="12" width="11.8518518518519" style="686" customWidth="1"/>
    <col min="13" max="13" width="12.5555555555556" style="686" customWidth="1"/>
    <col min="14" max="14" width="12.7777777777778" style="686" customWidth="1"/>
    <col min="15" max="16384" width="9.13888888888889" style="686"/>
  </cols>
  <sheetData>
    <row r="1" ht="15.4" customHeight="1" spans="2:14">
      <c r="B1" s="688" t="s">
        <v>34</v>
      </c>
      <c r="C1" s="688"/>
      <c r="D1" s="689"/>
      <c r="E1" s="689"/>
      <c r="F1" s="689"/>
      <c r="G1" s="689"/>
      <c r="H1" s="689"/>
      <c r="J1" s="702" t="s">
        <v>35</v>
      </c>
      <c r="K1" s="702"/>
      <c r="L1" s="702"/>
      <c r="M1" s="702"/>
      <c r="N1" s="702"/>
    </row>
    <row r="2" ht="18.75" customHeight="1" spans="2:14">
      <c r="B2" s="688" t="s">
        <v>36</v>
      </c>
      <c r="C2" s="688"/>
      <c r="D2" s="689"/>
      <c r="E2" s="689"/>
      <c r="F2" s="689"/>
      <c r="G2" s="689"/>
      <c r="H2" s="689"/>
      <c r="J2" s="703"/>
      <c r="K2" s="703"/>
      <c r="L2" s="703"/>
      <c r="M2" s="703"/>
      <c r="N2" s="703"/>
    </row>
    <row r="3" ht="15.4" customHeight="1" spans="2:8">
      <c r="B3" s="688" t="s">
        <v>37</v>
      </c>
      <c r="C3" s="688"/>
      <c r="D3" s="689"/>
      <c r="E3" s="689"/>
      <c r="F3" s="689"/>
      <c r="G3" s="689"/>
      <c r="H3" s="689"/>
    </row>
    <row r="4" ht="13.5" customHeight="1" spans="2:14"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</row>
    <row r="5" ht="13.7" customHeight="1" spans="2:14">
      <c r="B5" s="686"/>
      <c r="L5" s="704" t="s">
        <v>1</v>
      </c>
      <c r="M5" s="704"/>
      <c r="N5" s="704"/>
    </row>
    <row r="6" ht="1.7" customHeight="1" spans="2:2">
      <c r="B6" s="686"/>
    </row>
    <row r="7" ht="21" customHeight="1" spans="2:14">
      <c r="B7" s="691" t="s">
        <v>38</v>
      </c>
      <c r="C7" s="691"/>
      <c r="D7" s="692" t="s">
        <v>39</v>
      </c>
      <c r="E7" s="692"/>
      <c r="F7" s="692"/>
      <c r="G7" s="692"/>
      <c r="H7" s="691" t="s">
        <v>3</v>
      </c>
      <c r="I7" s="691"/>
      <c r="J7" s="691"/>
      <c r="K7" s="691"/>
      <c r="L7" s="691"/>
      <c r="M7" s="691" t="s">
        <v>40</v>
      </c>
      <c r="N7" s="691"/>
    </row>
    <row r="8" ht="22.5" customHeight="1" spans="2:14">
      <c r="B8" s="691"/>
      <c r="C8" s="691"/>
      <c r="D8" s="691" t="s">
        <v>41</v>
      </c>
      <c r="E8" s="691"/>
      <c r="F8" s="691" t="s">
        <v>42</v>
      </c>
      <c r="G8" s="691"/>
      <c r="H8" s="691" t="s">
        <v>41</v>
      </c>
      <c r="I8" s="691"/>
      <c r="J8" s="691"/>
      <c r="K8" s="691" t="s">
        <v>42</v>
      </c>
      <c r="L8" s="691"/>
      <c r="M8" s="691" t="s">
        <v>41</v>
      </c>
      <c r="N8" s="691" t="s">
        <v>43</v>
      </c>
    </row>
    <row r="9" ht="15.4" customHeight="1" spans="2:14">
      <c r="B9" s="693"/>
      <c r="C9" s="693"/>
      <c r="D9" s="693">
        <v>1</v>
      </c>
      <c r="E9" s="693"/>
      <c r="F9" s="693">
        <v>2</v>
      </c>
      <c r="G9" s="693"/>
      <c r="H9" s="693">
        <v>3</v>
      </c>
      <c r="I9" s="693"/>
      <c r="J9" s="693"/>
      <c r="K9" s="693">
        <v>4</v>
      </c>
      <c r="L9" s="693"/>
      <c r="M9" s="693" t="s">
        <v>44</v>
      </c>
      <c r="N9" s="693" t="s">
        <v>45</v>
      </c>
    </row>
    <row r="10" ht="24.75" customHeight="1" spans="2:14">
      <c r="B10" s="694" t="s">
        <v>46</v>
      </c>
      <c r="C10" s="694"/>
      <c r="D10" s="695">
        <f>D11+D21+D28+D29+D30+D33</f>
        <v>6362376000</v>
      </c>
      <c r="E10" s="695"/>
      <c r="F10" s="695">
        <f>F11+F21+F28+F29+F30+F33</f>
        <v>6332376000</v>
      </c>
      <c r="G10" s="695"/>
      <c r="H10" s="695">
        <f>H11+H21</f>
        <v>245714808</v>
      </c>
      <c r="I10" s="695"/>
      <c r="J10" s="695"/>
      <c r="K10" s="695">
        <f>K11+K21+K28+K29+K30+K33</f>
        <v>8856344848</v>
      </c>
      <c r="L10" s="695"/>
      <c r="M10" s="705">
        <f>SUM(H10/D10)*100</f>
        <v>3.86199759335192</v>
      </c>
      <c r="N10" s="706">
        <f>K10/F10%</f>
        <v>139.858164581509</v>
      </c>
    </row>
    <row r="11" ht="24.75" customHeight="1" spans="2:14">
      <c r="B11" s="694" t="s">
        <v>47</v>
      </c>
      <c r="C11" s="694"/>
      <c r="D11" s="695">
        <f>D12+D16</f>
        <v>72000000</v>
      </c>
      <c r="E11" s="695"/>
      <c r="F11" s="695">
        <f>F12+F16</f>
        <v>42000000</v>
      </c>
      <c r="G11" s="695"/>
      <c r="H11" s="695">
        <f>H12+H16</f>
        <v>54073000</v>
      </c>
      <c r="I11" s="695"/>
      <c r="J11" s="695"/>
      <c r="K11" s="695">
        <f>K12+K16</f>
        <v>54073000</v>
      </c>
      <c r="L11" s="695"/>
      <c r="M11" s="705">
        <f t="shared" ref="M11:M27" si="0">SUM(H11/D11)*100</f>
        <v>75.1013888888889</v>
      </c>
      <c r="N11" s="706">
        <f>K11/F11%</f>
        <v>128.745238095238</v>
      </c>
    </row>
    <row r="12" ht="24.75" customHeight="1" spans="2:14">
      <c r="B12" s="694" t="s">
        <v>48</v>
      </c>
      <c r="C12" s="694"/>
      <c r="D12" s="695">
        <f>SUM(D13+D14+D15)</f>
        <v>30000000</v>
      </c>
      <c r="E12" s="695"/>
      <c r="F12" s="695">
        <f>SUM(F13+F14+F15)</f>
        <v>30000000</v>
      </c>
      <c r="G12" s="695"/>
      <c r="H12" s="695">
        <f>H13+H14+H15</f>
        <v>34373000</v>
      </c>
      <c r="I12" s="695"/>
      <c r="J12" s="695"/>
      <c r="K12" s="695">
        <f>SUM(K13:L15)</f>
        <v>34373000</v>
      </c>
      <c r="L12" s="695"/>
      <c r="M12" s="705">
        <f t="shared" si="0"/>
        <v>114.576666666667</v>
      </c>
      <c r="N12" s="706">
        <f>K12/F12%</f>
        <v>114.576666666667</v>
      </c>
    </row>
    <row r="13" ht="24.75" customHeight="1" spans="2:14">
      <c r="B13" s="696" t="s">
        <v>49</v>
      </c>
      <c r="C13" s="696"/>
      <c r="D13" s="697">
        <v>30000000</v>
      </c>
      <c r="E13" s="697"/>
      <c r="F13" s="697">
        <v>30000000</v>
      </c>
      <c r="G13" s="697"/>
      <c r="H13" s="697">
        <v>30300000</v>
      </c>
      <c r="I13" s="697"/>
      <c r="J13" s="697"/>
      <c r="K13" s="697">
        <v>30300000</v>
      </c>
      <c r="L13" s="697"/>
      <c r="M13" s="707">
        <f t="shared" si="0"/>
        <v>101</v>
      </c>
      <c r="N13" s="706">
        <f>K13/F13%</f>
        <v>101</v>
      </c>
    </row>
    <row r="14" ht="24.75" customHeight="1" spans="2:14">
      <c r="B14" s="696" t="s">
        <v>50</v>
      </c>
      <c r="C14" s="696"/>
      <c r="D14" s="697">
        <v>0</v>
      </c>
      <c r="E14" s="697"/>
      <c r="F14" s="697">
        <v>0</v>
      </c>
      <c r="G14" s="697"/>
      <c r="H14" s="697">
        <f>SUM(K14)</f>
        <v>0</v>
      </c>
      <c r="I14" s="697"/>
      <c r="J14" s="697"/>
      <c r="K14" s="697"/>
      <c r="L14" s="697"/>
      <c r="M14" s="707"/>
      <c r="N14" s="706"/>
    </row>
    <row r="15" ht="24.75" customHeight="1" spans="2:14">
      <c r="B15" s="696" t="s">
        <v>51</v>
      </c>
      <c r="C15" s="696"/>
      <c r="D15" s="697">
        <v>0</v>
      </c>
      <c r="E15" s="697"/>
      <c r="F15" s="697">
        <v>0</v>
      </c>
      <c r="G15" s="697"/>
      <c r="H15" s="697">
        <f>478000+3595000</f>
        <v>4073000</v>
      </c>
      <c r="I15" s="697"/>
      <c r="J15" s="697"/>
      <c r="K15" s="697">
        <v>4073000</v>
      </c>
      <c r="L15" s="697"/>
      <c r="M15" s="707"/>
      <c r="N15" s="706"/>
    </row>
    <row r="16" ht="24.75" customHeight="1" spans="2:14">
      <c r="B16" s="694" t="s">
        <v>52</v>
      </c>
      <c r="C16" s="694"/>
      <c r="D16" s="695">
        <f>SUM(D17:E20)</f>
        <v>42000000</v>
      </c>
      <c r="E16" s="695"/>
      <c r="F16" s="695">
        <f>SUM(F17:G20)</f>
        <v>12000000</v>
      </c>
      <c r="G16" s="695"/>
      <c r="H16" s="695">
        <f>SUM(H17:J20)</f>
        <v>19700000</v>
      </c>
      <c r="I16" s="695"/>
      <c r="J16" s="695"/>
      <c r="K16" s="695">
        <f>SUM(K17:L20)</f>
        <v>19700000</v>
      </c>
      <c r="L16" s="695"/>
      <c r="M16" s="707">
        <f t="shared" si="0"/>
        <v>46.9047619047619</v>
      </c>
      <c r="N16" s="706">
        <f>K16/F16%</f>
        <v>164.166666666667</v>
      </c>
    </row>
    <row r="17" ht="24.75" customHeight="1" spans="2:14">
      <c r="B17" s="696" t="s">
        <v>53</v>
      </c>
      <c r="C17" s="696"/>
      <c r="D17" s="697">
        <v>30000000</v>
      </c>
      <c r="E17" s="697"/>
      <c r="F17" s="697">
        <v>0</v>
      </c>
      <c r="G17" s="697"/>
      <c r="H17" s="697">
        <f>2950000+5050000</f>
        <v>8000000</v>
      </c>
      <c r="I17" s="697"/>
      <c r="J17" s="697"/>
      <c r="K17" s="697">
        <v>8000000</v>
      </c>
      <c r="L17" s="697"/>
      <c r="M17" s="707">
        <f t="shared" si="0"/>
        <v>26.6666666666667</v>
      </c>
      <c r="N17" s="706">
        <f>K17/17%</f>
        <v>47058823.5294118</v>
      </c>
    </row>
    <row r="18" ht="24.75" customHeight="1" spans="2:14">
      <c r="B18" s="696" t="s">
        <v>54</v>
      </c>
      <c r="C18" s="696"/>
      <c r="D18" s="697">
        <v>10000000</v>
      </c>
      <c r="E18" s="697"/>
      <c r="F18" s="697">
        <v>10000000</v>
      </c>
      <c r="G18" s="697"/>
      <c r="H18" s="697">
        <f>4000000+7700000</f>
        <v>11700000</v>
      </c>
      <c r="I18" s="697"/>
      <c r="J18" s="697"/>
      <c r="K18" s="697">
        <v>11700000</v>
      </c>
      <c r="L18" s="697"/>
      <c r="M18" s="707">
        <f t="shared" si="0"/>
        <v>117</v>
      </c>
      <c r="N18" s="706">
        <f>K18/F18%</f>
        <v>117</v>
      </c>
    </row>
    <row r="19" ht="24.75" customHeight="1" spans="2:14">
      <c r="B19" s="698" t="s">
        <v>55</v>
      </c>
      <c r="C19" s="698"/>
      <c r="D19" s="697">
        <v>2000000</v>
      </c>
      <c r="E19" s="697"/>
      <c r="F19" s="697">
        <v>2000000</v>
      </c>
      <c r="G19" s="697"/>
      <c r="H19" s="697">
        <f>SUM(K19)</f>
        <v>0</v>
      </c>
      <c r="I19" s="697"/>
      <c r="J19" s="697"/>
      <c r="K19" s="697">
        <v>0</v>
      </c>
      <c r="L19" s="697"/>
      <c r="M19" s="707">
        <f t="shared" si="0"/>
        <v>0</v>
      </c>
      <c r="N19" s="706">
        <f>K19/F19%</f>
        <v>0</v>
      </c>
    </row>
    <row r="20" ht="24.75" customHeight="1" spans="2:14">
      <c r="B20" s="698" t="s">
        <v>56</v>
      </c>
      <c r="C20" s="698"/>
      <c r="D20" s="697">
        <v>0</v>
      </c>
      <c r="E20" s="697"/>
      <c r="F20" s="697">
        <v>0</v>
      </c>
      <c r="G20" s="697"/>
      <c r="H20" s="697">
        <v>0</v>
      </c>
      <c r="I20" s="697"/>
      <c r="J20" s="697"/>
      <c r="K20" s="697">
        <v>0</v>
      </c>
      <c r="L20" s="697"/>
      <c r="M20" s="707"/>
      <c r="N20" s="706"/>
    </row>
    <row r="21" ht="24.75" customHeight="1" spans="2:14">
      <c r="B21" s="694" t="s">
        <v>57</v>
      </c>
      <c r="C21" s="694"/>
      <c r="D21" s="695">
        <f>SUM(D24+D26+D27)</f>
        <v>94000000</v>
      </c>
      <c r="E21" s="695"/>
      <c r="F21" s="695">
        <f>SUM(F24+F26+F27)</f>
        <v>94000000</v>
      </c>
      <c r="G21" s="695"/>
      <c r="H21" s="695">
        <f>SUM(H24:J27)</f>
        <v>191641808</v>
      </c>
      <c r="I21" s="695"/>
      <c r="J21" s="695"/>
      <c r="K21" s="695">
        <f>SUM(K22:L27)</f>
        <v>191641808</v>
      </c>
      <c r="L21" s="695"/>
      <c r="M21" s="707">
        <f t="shared" si="0"/>
        <v>203.874263829787</v>
      </c>
      <c r="N21" s="706">
        <f>K21/F21%</f>
        <v>203.874263829787</v>
      </c>
    </row>
    <row r="22" ht="24.75" customHeight="1" spans="2:14">
      <c r="B22" s="696" t="s">
        <v>58</v>
      </c>
      <c r="C22" s="696"/>
      <c r="D22" s="697"/>
      <c r="E22" s="697"/>
      <c r="F22" s="697"/>
      <c r="G22" s="697"/>
      <c r="H22" s="697">
        <f>SUM(K22)</f>
        <v>0</v>
      </c>
      <c r="I22" s="697"/>
      <c r="J22" s="697"/>
      <c r="K22" s="697"/>
      <c r="L22" s="697"/>
      <c r="M22" s="707"/>
      <c r="N22" s="706"/>
    </row>
    <row r="23" ht="24.75" customHeight="1" spans="2:14">
      <c r="B23" s="698" t="s">
        <v>59</v>
      </c>
      <c r="C23" s="698"/>
      <c r="D23" s="697"/>
      <c r="E23" s="697"/>
      <c r="F23" s="697"/>
      <c r="G23" s="697"/>
      <c r="H23" s="697"/>
      <c r="I23" s="697"/>
      <c r="J23" s="697"/>
      <c r="K23" s="697"/>
      <c r="L23" s="697"/>
      <c r="M23" s="707"/>
      <c r="N23" s="706"/>
    </row>
    <row r="24" ht="24.75" customHeight="1" spans="2:14">
      <c r="B24" s="696" t="s">
        <v>60</v>
      </c>
      <c r="C24" s="696"/>
      <c r="D24" s="697">
        <v>3000000</v>
      </c>
      <c r="E24" s="697"/>
      <c r="F24" s="697">
        <v>3000000</v>
      </c>
      <c r="G24" s="697"/>
      <c r="H24" s="697">
        <f>37998+274905+4849386</f>
        <v>5162289</v>
      </c>
      <c r="I24" s="697"/>
      <c r="J24" s="697"/>
      <c r="K24" s="697">
        <v>5162289</v>
      </c>
      <c r="L24" s="697"/>
      <c r="M24" s="707">
        <f t="shared" si="0"/>
        <v>172.0763</v>
      </c>
      <c r="N24" s="706">
        <f>K24/F24%</f>
        <v>172.0763</v>
      </c>
    </row>
    <row r="25" ht="24.75" customHeight="1" spans="2:14">
      <c r="B25" s="696" t="s">
        <v>61</v>
      </c>
      <c r="C25" s="696"/>
      <c r="D25" s="697"/>
      <c r="E25" s="697"/>
      <c r="F25" s="697"/>
      <c r="G25" s="697"/>
      <c r="H25" s="697"/>
      <c r="I25" s="697"/>
      <c r="J25" s="697"/>
      <c r="K25" s="697"/>
      <c r="L25" s="697"/>
      <c r="M25" s="707"/>
      <c r="N25" s="706"/>
    </row>
    <row r="26" ht="24.75" customHeight="1" spans="2:14">
      <c r="B26" s="696" t="s">
        <v>62</v>
      </c>
      <c r="C26" s="696"/>
      <c r="D26" s="697">
        <v>1000000</v>
      </c>
      <c r="E26" s="697"/>
      <c r="F26" s="697">
        <v>1000000</v>
      </c>
      <c r="G26" s="697"/>
      <c r="H26" s="697">
        <v>2100000</v>
      </c>
      <c r="I26" s="697"/>
      <c r="J26" s="697"/>
      <c r="K26" s="697">
        <v>2100000</v>
      </c>
      <c r="L26" s="697"/>
      <c r="M26" s="707">
        <f>SUM(H26/D26)*100</f>
        <v>210</v>
      </c>
      <c r="N26" s="706">
        <f>K26/F26%</f>
        <v>210</v>
      </c>
    </row>
    <row r="27" ht="24.75" customHeight="1" spans="2:14">
      <c r="B27" s="696" t="s">
        <v>63</v>
      </c>
      <c r="C27" s="696"/>
      <c r="D27" s="697">
        <v>90000000</v>
      </c>
      <c r="E27" s="697"/>
      <c r="F27" s="697">
        <v>90000000</v>
      </c>
      <c r="G27" s="697"/>
      <c r="H27" s="697">
        <v>184379519</v>
      </c>
      <c r="I27" s="697"/>
      <c r="J27" s="697"/>
      <c r="K27" s="697">
        <v>184379519</v>
      </c>
      <c r="L27" s="697"/>
      <c r="M27" s="707">
        <f t="shared" si="0"/>
        <v>204.866132222222</v>
      </c>
      <c r="N27" s="706">
        <f>K27/F27%</f>
        <v>204.866132222222</v>
      </c>
    </row>
    <row r="28" ht="24.75" customHeight="1" spans="2:14">
      <c r="B28" s="694" t="s">
        <v>64</v>
      </c>
      <c r="C28" s="694"/>
      <c r="D28" s="695"/>
      <c r="E28" s="695"/>
      <c r="F28" s="695"/>
      <c r="G28" s="695"/>
      <c r="H28" s="695"/>
      <c r="I28" s="695"/>
      <c r="J28" s="695"/>
      <c r="K28" s="695">
        <v>166201444</v>
      </c>
      <c r="L28" s="695"/>
      <c r="M28" s="708"/>
      <c r="N28" s="706"/>
    </row>
    <row r="29" ht="24.75" customHeight="1" spans="2:14">
      <c r="B29" s="694" t="s">
        <v>65</v>
      </c>
      <c r="C29" s="694"/>
      <c r="D29" s="695"/>
      <c r="E29" s="695"/>
      <c r="F29" s="695"/>
      <c r="G29" s="695"/>
      <c r="H29" s="695"/>
      <c r="I29" s="695"/>
      <c r="J29" s="695"/>
      <c r="K29" s="695">
        <v>688669096</v>
      </c>
      <c r="L29" s="695"/>
      <c r="M29" s="708"/>
      <c r="N29" s="706"/>
    </row>
    <row r="30" ht="24.75" customHeight="1" spans="2:14">
      <c r="B30" s="694" t="s">
        <v>66</v>
      </c>
      <c r="C30" s="694"/>
      <c r="D30" s="695">
        <f>SUM(D31)</f>
        <v>6196376000</v>
      </c>
      <c r="E30" s="695"/>
      <c r="F30" s="695">
        <f>SUM(F31)</f>
        <v>6196376000</v>
      </c>
      <c r="G30" s="695"/>
      <c r="H30" s="695"/>
      <c r="I30" s="695"/>
      <c r="J30" s="695"/>
      <c r="K30" s="695">
        <f>K31+K32</f>
        <v>7752759500</v>
      </c>
      <c r="L30" s="695"/>
      <c r="M30" s="708"/>
      <c r="N30" s="706">
        <f>K30/F30%</f>
        <v>125.117641343908</v>
      </c>
    </row>
    <row r="31" ht="24.75" customHeight="1" spans="2:14">
      <c r="B31" s="696" t="s">
        <v>67</v>
      </c>
      <c r="C31" s="696"/>
      <c r="D31" s="697">
        <v>6196376000</v>
      </c>
      <c r="E31" s="697"/>
      <c r="F31" s="697">
        <v>6196376000</v>
      </c>
      <c r="G31" s="697"/>
      <c r="H31" s="697"/>
      <c r="I31" s="697"/>
      <c r="J31" s="697"/>
      <c r="K31" s="697">
        <v>6196376000</v>
      </c>
      <c r="L31" s="697"/>
      <c r="M31" s="709"/>
      <c r="N31" s="706">
        <f>K31/F31%</f>
        <v>100</v>
      </c>
    </row>
    <row r="32" ht="24.75" customHeight="1" spans="2:14">
      <c r="B32" s="696" t="s">
        <v>68</v>
      </c>
      <c r="C32" s="696"/>
      <c r="D32" s="697"/>
      <c r="E32" s="697"/>
      <c r="F32" s="697"/>
      <c r="G32" s="697"/>
      <c r="H32" s="697"/>
      <c r="I32" s="697"/>
      <c r="J32" s="697"/>
      <c r="K32" s="697">
        <v>1556383500</v>
      </c>
      <c r="L32" s="697"/>
      <c r="M32" s="709"/>
      <c r="N32" s="706"/>
    </row>
    <row r="33" s="685" customFormat="1" ht="24.75" customHeight="1" spans="2:14">
      <c r="B33" s="694" t="s">
        <v>69</v>
      </c>
      <c r="C33" s="694"/>
      <c r="D33" s="695"/>
      <c r="E33" s="695"/>
      <c r="F33" s="695"/>
      <c r="G33" s="695"/>
      <c r="H33" s="695"/>
      <c r="I33" s="695"/>
      <c r="J33" s="695"/>
      <c r="K33" s="695">
        <f>SUM(K34)</f>
        <v>3000000</v>
      </c>
      <c r="L33" s="695"/>
      <c r="M33" s="708"/>
      <c r="N33" s="706"/>
    </row>
    <row r="34" ht="24.75" customHeight="1" spans="2:14">
      <c r="B34" s="698" t="s">
        <v>70</v>
      </c>
      <c r="C34" s="698"/>
      <c r="D34" s="697"/>
      <c r="E34" s="697"/>
      <c r="F34" s="697"/>
      <c r="G34" s="697"/>
      <c r="H34" s="697"/>
      <c r="I34" s="697"/>
      <c r="J34" s="697"/>
      <c r="K34" s="697">
        <v>3000000</v>
      </c>
      <c r="L34" s="697"/>
      <c r="M34" s="709"/>
      <c r="N34" s="706"/>
    </row>
    <row r="35" ht="18.75" customHeight="1" spans="2:14">
      <c r="B35" s="686"/>
      <c r="G35" s="699" t="s">
        <v>71</v>
      </c>
      <c r="H35" s="699"/>
      <c r="I35" s="699"/>
      <c r="J35" s="699"/>
      <c r="K35" s="699"/>
      <c r="L35" s="699"/>
      <c r="M35" s="699"/>
      <c r="N35" s="699"/>
    </row>
    <row r="36" ht="15.75" customHeight="1" spans="2:14">
      <c r="B36" s="699" t="s">
        <v>72</v>
      </c>
      <c r="C36" s="699"/>
      <c r="D36" s="699"/>
      <c r="G36" s="699" t="s">
        <v>73</v>
      </c>
      <c r="H36" s="699"/>
      <c r="I36" s="699"/>
      <c r="J36" s="699"/>
      <c r="K36" s="699"/>
      <c r="L36" s="699"/>
      <c r="M36" s="699"/>
      <c r="N36" s="699"/>
    </row>
    <row r="37" ht="14.25" customHeight="1" spans="2:14">
      <c r="B37" s="686"/>
      <c r="G37" s="699"/>
      <c r="H37" s="699"/>
      <c r="I37" s="699"/>
      <c r="J37" s="699"/>
      <c r="K37" s="699"/>
      <c r="L37" s="699"/>
      <c r="M37" s="699"/>
      <c r="N37" s="699"/>
    </row>
    <row r="38" ht="18.75" customHeight="1" spans="2:14">
      <c r="B38" s="686"/>
      <c r="G38" s="700"/>
      <c r="H38" s="700"/>
      <c r="I38" s="700"/>
      <c r="J38" s="700"/>
      <c r="K38" s="700"/>
      <c r="L38" s="700"/>
      <c r="M38" s="700"/>
      <c r="N38" s="700"/>
    </row>
    <row r="39" ht="36" customHeight="1" spans="2:2">
      <c r="B39" s="686"/>
    </row>
    <row r="40" ht="18.75" customHeight="1" spans="2:14">
      <c r="B40" s="699" t="s">
        <v>74</v>
      </c>
      <c r="C40" s="699"/>
      <c r="D40" s="699"/>
      <c r="G40" s="699" t="s">
        <v>75</v>
      </c>
      <c r="H40" s="699"/>
      <c r="I40" s="699"/>
      <c r="J40" s="699"/>
      <c r="K40" s="699"/>
      <c r="L40" s="699"/>
      <c r="M40" s="699"/>
      <c r="N40" s="699"/>
    </row>
    <row r="41" ht="15.4" customHeight="1" spans="2:14">
      <c r="B41" s="686"/>
      <c r="G41" s="701"/>
      <c r="H41" s="701"/>
      <c r="I41" s="701"/>
      <c r="J41" s="701"/>
      <c r="K41" s="701"/>
      <c r="L41" s="701"/>
      <c r="M41" s="701"/>
      <c r="N41" s="701"/>
    </row>
  </sheetData>
  <mergeCells count="162">
    <mergeCell ref="B1:C1"/>
    <mergeCell ref="J1:N1"/>
    <mergeCell ref="B2:C2"/>
    <mergeCell ref="B3:C3"/>
    <mergeCell ref="I3:N3"/>
    <mergeCell ref="B4:N4"/>
    <mergeCell ref="B5:K5"/>
    <mergeCell ref="L5:N5"/>
    <mergeCell ref="B6:N6"/>
    <mergeCell ref="D7:G7"/>
    <mergeCell ref="H7:L7"/>
    <mergeCell ref="M7:N7"/>
    <mergeCell ref="D8:E8"/>
    <mergeCell ref="F8:G8"/>
    <mergeCell ref="H8:J8"/>
    <mergeCell ref="K8:L8"/>
    <mergeCell ref="B9:C9"/>
    <mergeCell ref="D9:E9"/>
    <mergeCell ref="F9:G9"/>
    <mergeCell ref="H9:J9"/>
    <mergeCell ref="K9:L9"/>
    <mergeCell ref="B10:C10"/>
    <mergeCell ref="D10:E10"/>
    <mergeCell ref="F10:G10"/>
    <mergeCell ref="H10:J10"/>
    <mergeCell ref="K10:L10"/>
    <mergeCell ref="B11:C11"/>
    <mergeCell ref="D11:E11"/>
    <mergeCell ref="F11:G11"/>
    <mergeCell ref="H11:J11"/>
    <mergeCell ref="K11:L11"/>
    <mergeCell ref="B12:C12"/>
    <mergeCell ref="D12:E12"/>
    <mergeCell ref="F12:G12"/>
    <mergeCell ref="H12:J12"/>
    <mergeCell ref="K12:L12"/>
    <mergeCell ref="B13:C13"/>
    <mergeCell ref="D13:E13"/>
    <mergeCell ref="F13:G13"/>
    <mergeCell ref="H13:J13"/>
    <mergeCell ref="K13:L13"/>
    <mergeCell ref="B14:C14"/>
    <mergeCell ref="D14:E14"/>
    <mergeCell ref="F14:G14"/>
    <mergeCell ref="H14:J14"/>
    <mergeCell ref="K14:L14"/>
    <mergeCell ref="B15:C15"/>
    <mergeCell ref="D15:E15"/>
    <mergeCell ref="F15:G15"/>
    <mergeCell ref="H15:J15"/>
    <mergeCell ref="K15:L15"/>
    <mergeCell ref="B16:C16"/>
    <mergeCell ref="D16:E16"/>
    <mergeCell ref="F16:G16"/>
    <mergeCell ref="H16:J16"/>
    <mergeCell ref="K16:L16"/>
    <mergeCell ref="B17:C17"/>
    <mergeCell ref="D17:E17"/>
    <mergeCell ref="F17:G17"/>
    <mergeCell ref="H17:J17"/>
    <mergeCell ref="K17:L17"/>
    <mergeCell ref="B18:C18"/>
    <mergeCell ref="D18:E18"/>
    <mergeCell ref="F18:G18"/>
    <mergeCell ref="H18:J18"/>
    <mergeCell ref="K18:L18"/>
    <mergeCell ref="B19:C19"/>
    <mergeCell ref="D19:E19"/>
    <mergeCell ref="F19:G19"/>
    <mergeCell ref="H19:J19"/>
    <mergeCell ref="K19:L19"/>
    <mergeCell ref="B20:C20"/>
    <mergeCell ref="D20:E20"/>
    <mergeCell ref="F20:G20"/>
    <mergeCell ref="H20:J20"/>
    <mergeCell ref="K20:L20"/>
    <mergeCell ref="B21:C21"/>
    <mergeCell ref="D21:E21"/>
    <mergeCell ref="F21:G21"/>
    <mergeCell ref="H21:J21"/>
    <mergeCell ref="K21:L21"/>
    <mergeCell ref="B22:C22"/>
    <mergeCell ref="D22:E22"/>
    <mergeCell ref="F22:G22"/>
    <mergeCell ref="H22:J22"/>
    <mergeCell ref="K22:L22"/>
    <mergeCell ref="B23:C23"/>
    <mergeCell ref="D23:E23"/>
    <mergeCell ref="F23:G23"/>
    <mergeCell ref="H23:J23"/>
    <mergeCell ref="K23:L23"/>
    <mergeCell ref="B24:C24"/>
    <mergeCell ref="D24:E24"/>
    <mergeCell ref="F24:G24"/>
    <mergeCell ref="H24:J24"/>
    <mergeCell ref="K24:L24"/>
    <mergeCell ref="B25:C25"/>
    <mergeCell ref="D25:E25"/>
    <mergeCell ref="F25:G25"/>
    <mergeCell ref="H25:J25"/>
    <mergeCell ref="K25:L25"/>
    <mergeCell ref="B26:C26"/>
    <mergeCell ref="D26:E26"/>
    <mergeCell ref="F26:G26"/>
    <mergeCell ref="H26:J26"/>
    <mergeCell ref="K26:L26"/>
    <mergeCell ref="B27:C27"/>
    <mergeCell ref="D27:E27"/>
    <mergeCell ref="F27:G27"/>
    <mergeCell ref="H27:J27"/>
    <mergeCell ref="K27:L27"/>
    <mergeCell ref="B28:C28"/>
    <mergeCell ref="D28:E28"/>
    <mergeCell ref="F28:G28"/>
    <mergeCell ref="H28:J28"/>
    <mergeCell ref="K28:L28"/>
    <mergeCell ref="B29:C29"/>
    <mergeCell ref="D29:E29"/>
    <mergeCell ref="F29:G29"/>
    <mergeCell ref="H29:J29"/>
    <mergeCell ref="K29:L29"/>
    <mergeCell ref="B30:C30"/>
    <mergeCell ref="D30:E30"/>
    <mergeCell ref="F30:G30"/>
    <mergeCell ref="H30:J30"/>
    <mergeCell ref="K30:L30"/>
    <mergeCell ref="B31:C31"/>
    <mergeCell ref="D31:E31"/>
    <mergeCell ref="F31:G31"/>
    <mergeCell ref="H31:J31"/>
    <mergeCell ref="K31:L31"/>
    <mergeCell ref="B32:C32"/>
    <mergeCell ref="D32:E32"/>
    <mergeCell ref="F32:G32"/>
    <mergeCell ref="H32:J32"/>
    <mergeCell ref="K32:L32"/>
    <mergeCell ref="B33:C33"/>
    <mergeCell ref="D33:E33"/>
    <mergeCell ref="F33:G33"/>
    <mergeCell ref="H33:J33"/>
    <mergeCell ref="K33:L33"/>
    <mergeCell ref="B34:C34"/>
    <mergeCell ref="D34:E34"/>
    <mergeCell ref="F34:G34"/>
    <mergeCell ref="H34:J34"/>
    <mergeCell ref="K34:L34"/>
    <mergeCell ref="B35:F35"/>
    <mergeCell ref="G35:N35"/>
    <mergeCell ref="B36:D36"/>
    <mergeCell ref="E36:F36"/>
    <mergeCell ref="G36:N36"/>
    <mergeCell ref="B37:F37"/>
    <mergeCell ref="G37:N37"/>
    <mergeCell ref="B38:F38"/>
    <mergeCell ref="G38:N38"/>
    <mergeCell ref="B39:N39"/>
    <mergeCell ref="B40:D40"/>
    <mergeCell ref="E40:F40"/>
    <mergeCell ref="G40:N40"/>
    <mergeCell ref="B41:F41"/>
    <mergeCell ref="G41:N41"/>
    <mergeCell ref="B7:C8"/>
  </mergeCells>
  <pageMargins left="0.36" right="0.2" top="0.32" bottom="0.17" header="0.3" footer="0.2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55"/>
  <sheetViews>
    <sheetView workbookViewId="0">
      <selection activeCell="O16" sqref="O16"/>
    </sheetView>
  </sheetViews>
  <sheetFormatPr defaultColWidth="9" defaultRowHeight="14.4"/>
  <cols>
    <col min="1" max="1" width="4.44444444444444" customWidth="1"/>
    <col min="6" max="6" width="13.1388888888889" customWidth="1"/>
    <col min="7" max="7" width="8" customWidth="1"/>
    <col min="8" max="8" width="13.7777777777778" customWidth="1"/>
    <col min="9" max="9" width="12.8518518518519" customWidth="1"/>
    <col min="10" max="10" width="7.71296296296296" customWidth="1"/>
    <col min="11" max="11" width="12.712962962963" customWidth="1"/>
    <col min="12" max="12" width="10.4259259259259" customWidth="1"/>
    <col min="13" max="13" width="8.42592592592593" customWidth="1"/>
    <col min="14" max="14" width="11.287037037037" customWidth="1"/>
    <col min="15" max="15" width="20" customWidth="1"/>
  </cols>
  <sheetData>
    <row r="2" ht="15.6" spans="2:14">
      <c r="B2" s="427"/>
      <c r="C2" s="427"/>
      <c r="D2" s="427"/>
      <c r="E2" s="427"/>
      <c r="M2" s="60" t="s">
        <v>76</v>
      </c>
      <c r="N2" s="60"/>
    </row>
    <row r="3" ht="15.6" spans="2:11">
      <c r="B3" s="427"/>
      <c r="C3" s="427"/>
      <c r="D3" s="427"/>
      <c r="E3" s="427"/>
      <c r="J3" s="60"/>
      <c r="K3" s="60"/>
    </row>
    <row r="4" ht="17.4" spans="2:12">
      <c r="B4" s="427"/>
      <c r="C4" s="427"/>
      <c r="D4" s="427"/>
      <c r="E4" s="416" t="s">
        <v>77</v>
      </c>
      <c r="F4" s="416"/>
      <c r="G4" s="416"/>
      <c r="H4" s="416"/>
      <c r="I4" s="416"/>
      <c r="J4" s="416"/>
      <c r="K4" s="416"/>
      <c r="L4" s="416"/>
    </row>
    <row r="5" ht="16.8" spans="4:13">
      <c r="D5" s="644" t="s">
        <v>78</v>
      </c>
      <c r="E5" s="644"/>
      <c r="F5" s="644"/>
      <c r="G5" s="644"/>
      <c r="H5" s="644"/>
      <c r="I5" s="644"/>
      <c r="J5" s="644"/>
      <c r="K5" s="644"/>
      <c r="L5" s="644"/>
      <c r="M5" s="644"/>
    </row>
    <row r="6" ht="19.5" customHeight="1" spans="2:14">
      <c r="B6" s="617"/>
      <c r="C6" s="617"/>
      <c r="D6" s="617"/>
      <c r="E6" s="617"/>
      <c r="F6" s="617"/>
      <c r="G6" s="617"/>
      <c r="H6" s="617"/>
      <c r="I6" s="617"/>
      <c r="J6" s="617"/>
      <c r="K6" s="617"/>
      <c r="L6" s="669" t="s">
        <v>1</v>
      </c>
      <c r="M6" s="669"/>
      <c r="N6" s="669"/>
    </row>
    <row r="7" ht="15.6" spans="2:14">
      <c r="B7" s="618" t="s">
        <v>38</v>
      </c>
      <c r="C7" s="618"/>
      <c r="D7" s="618"/>
      <c r="E7" s="618"/>
      <c r="F7" s="645" t="s">
        <v>79</v>
      </c>
      <c r="G7" s="646"/>
      <c r="H7" s="647"/>
      <c r="I7" s="670" t="s">
        <v>80</v>
      </c>
      <c r="J7" s="671"/>
      <c r="K7" s="672"/>
      <c r="L7" s="648" t="s">
        <v>40</v>
      </c>
      <c r="M7" s="648"/>
      <c r="N7" s="648"/>
    </row>
    <row r="8" ht="15.6" spans="2:14">
      <c r="B8" s="618"/>
      <c r="C8" s="618"/>
      <c r="D8" s="618"/>
      <c r="E8" s="618"/>
      <c r="F8" s="648" t="s">
        <v>81</v>
      </c>
      <c r="G8" s="648" t="s">
        <v>82</v>
      </c>
      <c r="H8" s="60" t="s">
        <v>83</v>
      </c>
      <c r="I8" s="648" t="s">
        <v>81</v>
      </c>
      <c r="J8" s="648" t="s">
        <v>82</v>
      </c>
      <c r="K8" s="60" t="s">
        <v>83</v>
      </c>
      <c r="L8" s="648" t="s">
        <v>81</v>
      </c>
      <c r="M8" s="648" t="s">
        <v>82</v>
      </c>
      <c r="N8" s="618" t="s">
        <v>83</v>
      </c>
    </row>
    <row r="9" spans="2:14">
      <c r="B9" s="649">
        <v>1</v>
      </c>
      <c r="C9" s="649"/>
      <c r="D9" s="649"/>
      <c r="E9" s="649"/>
      <c r="F9" s="650">
        <v>2</v>
      </c>
      <c r="G9" s="650">
        <v>3</v>
      </c>
      <c r="H9" s="650">
        <v>4</v>
      </c>
      <c r="I9" s="650">
        <v>5</v>
      </c>
      <c r="J9" s="650">
        <v>6</v>
      </c>
      <c r="K9" s="650">
        <v>7</v>
      </c>
      <c r="L9" s="650" t="s">
        <v>84</v>
      </c>
      <c r="M9" s="650" t="s">
        <v>85</v>
      </c>
      <c r="N9" s="650" t="s">
        <v>86</v>
      </c>
    </row>
    <row r="10" ht="15.6" spans="2:14">
      <c r="B10" s="618" t="s">
        <v>6</v>
      </c>
      <c r="C10" s="618"/>
      <c r="D10" s="618"/>
      <c r="E10" s="618"/>
      <c r="F10" s="651">
        <f>SUM(F11+F14+F17+F18+F19+F27+F45+F46+F40)</f>
        <v>6332376000</v>
      </c>
      <c r="G10" s="651"/>
      <c r="H10" s="651">
        <f>SUM(H11+H14+H17+H18+H19+H27+H45+H46+H40)</f>
        <v>6332376000</v>
      </c>
      <c r="I10" s="651">
        <f>I12+I13+I17+I18+I19+I20+I29+I30+I31+I36+I44+I45+I48</f>
        <v>8727802157</v>
      </c>
      <c r="J10" s="651"/>
      <c r="K10" s="651">
        <f>K12+K13+K17+K18+K19+K20+K29+K30+K31+K36+K44+K45+K48</f>
        <v>8727802157</v>
      </c>
      <c r="L10" s="673">
        <f>SUM(I10/F10)*100</f>
        <v>137.828236304983</v>
      </c>
      <c r="M10" s="674"/>
      <c r="N10" s="675">
        <f>SUM(K10/H10)*100</f>
        <v>137.828236304983</v>
      </c>
    </row>
    <row r="11" s="128" customFormat="1" ht="35.25" customHeight="1" spans="2:14">
      <c r="B11" s="652" t="s">
        <v>87</v>
      </c>
      <c r="C11" s="652"/>
      <c r="D11" s="652"/>
      <c r="E11" s="652"/>
      <c r="F11" s="653">
        <f>SUM(F12:F13)</f>
        <v>1223149000</v>
      </c>
      <c r="G11" s="653"/>
      <c r="H11" s="653">
        <f>SUM(H12:H13)</f>
        <v>1223149000</v>
      </c>
      <c r="I11" s="653">
        <f>SUM(I12:I13)</f>
        <v>1297152856</v>
      </c>
      <c r="J11" s="653">
        <f>SUM(J12:J13)</f>
        <v>0</v>
      </c>
      <c r="K11" s="653">
        <f>SUM(K12:K13)</f>
        <v>1297152856</v>
      </c>
      <c r="L11" s="673">
        <f>SUM(I11/F11)*100</f>
        <v>106.050273188303</v>
      </c>
      <c r="M11" s="676"/>
      <c r="N11" s="677">
        <f t="shared" ref="N11:N31" si="0">SUM(K11/H11)*100</f>
        <v>106.050273188303</v>
      </c>
    </row>
    <row r="12" ht="15.6" spans="2:14">
      <c r="B12" s="654" t="s">
        <v>88</v>
      </c>
      <c r="C12" s="654"/>
      <c r="D12" s="654"/>
      <c r="E12" s="654"/>
      <c r="F12" s="655">
        <v>681799000</v>
      </c>
      <c r="G12" s="655"/>
      <c r="H12" s="655">
        <f>F12</f>
        <v>681799000</v>
      </c>
      <c r="I12" s="655">
        <v>753712556</v>
      </c>
      <c r="J12" s="655"/>
      <c r="K12" s="655">
        <f>I12</f>
        <v>753712556</v>
      </c>
      <c r="L12" s="673">
        <f>SUM(I12/F12)*100</f>
        <v>110.547618286328</v>
      </c>
      <c r="M12" s="674"/>
      <c r="N12" s="675">
        <f t="shared" si="0"/>
        <v>110.547618286328</v>
      </c>
    </row>
    <row r="13" ht="15.6" spans="2:14">
      <c r="B13" s="654" t="s">
        <v>89</v>
      </c>
      <c r="C13" s="654"/>
      <c r="D13" s="654"/>
      <c r="E13" s="654"/>
      <c r="F13" s="655">
        <f>SUM(H13+G13)</f>
        <v>541350000</v>
      </c>
      <c r="G13" s="655"/>
      <c r="H13" s="655">
        <v>541350000</v>
      </c>
      <c r="I13" s="655">
        <v>543440300</v>
      </c>
      <c r="J13" s="655"/>
      <c r="K13" s="655">
        <f t="shared" ref="K13:K26" si="1">I13</f>
        <v>543440300</v>
      </c>
      <c r="L13" s="673">
        <f>SUM(I13/F13)*100</f>
        <v>100.386127274407</v>
      </c>
      <c r="M13" s="674"/>
      <c r="N13" s="675">
        <f t="shared" si="0"/>
        <v>100.386127274407</v>
      </c>
    </row>
    <row r="14" s="127" customFormat="1" ht="15.6" spans="2:14">
      <c r="B14" s="652" t="s">
        <v>90</v>
      </c>
      <c r="C14" s="652"/>
      <c r="D14" s="652"/>
      <c r="E14" s="652"/>
      <c r="F14" s="651">
        <v>74000000</v>
      </c>
      <c r="G14" s="651"/>
      <c r="H14" s="651">
        <f t="shared" ref="H13:H31" si="2">F14</f>
        <v>74000000</v>
      </c>
      <c r="I14" s="651">
        <f ca="1">SUM(K14)</f>
        <v>0</v>
      </c>
      <c r="J14" s="651"/>
      <c r="K14" s="651">
        <f ca="1" t="shared" si="1"/>
        <v>0</v>
      </c>
      <c r="L14" s="678"/>
      <c r="M14" s="679"/>
      <c r="N14" s="680">
        <f ca="1" t="shared" si="0"/>
        <v>0</v>
      </c>
    </row>
    <row r="15" s="127" customFormat="1" ht="15.6" spans="2:14">
      <c r="B15" s="652" t="s">
        <v>91</v>
      </c>
      <c r="C15" s="652"/>
      <c r="D15" s="652"/>
      <c r="E15" s="652"/>
      <c r="F15" s="651">
        <f ca="1">SUM(H15+G15)</f>
        <v>0</v>
      </c>
      <c r="G15" s="651"/>
      <c r="H15" s="651">
        <f ca="1" t="shared" si="2"/>
        <v>0</v>
      </c>
      <c r="I15" s="651"/>
      <c r="J15" s="651"/>
      <c r="K15" s="651">
        <f t="shared" si="1"/>
        <v>0</v>
      </c>
      <c r="L15" s="678"/>
      <c r="M15" s="679"/>
      <c r="N15" s="680"/>
    </row>
    <row r="16" s="127" customFormat="1" ht="15.6" spans="2:14">
      <c r="B16" s="652" t="s">
        <v>92</v>
      </c>
      <c r="C16" s="652"/>
      <c r="D16" s="652"/>
      <c r="E16" s="652"/>
      <c r="F16" s="651">
        <f ca="1">SUM(H16+G16)</f>
        <v>0</v>
      </c>
      <c r="G16" s="651"/>
      <c r="H16" s="651">
        <f ca="1" t="shared" si="2"/>
        <v>0</v>
      </c>
      <c r="I16" s="651"/>
      <c r="J16" s="651"/>
      <c r="K16" s="651">
        <f t="shared" si="1"/>
        <v>0</v>
      </c>
      <c r="L16" s="678"/>
      <c r="M16" s="679"/>
      <c r="N16" s="680"/>
    </row>
    <row r="17" s="127" customFormat="1" ht="15.6" spans="2:14">
      <c r="B17" s="652" t="s">
        <v>93</v>
      </c>
      <c r="C17" s="652"/>
      <c r="D17" s="652"/>
      <c r="E17" s="652"/>
      <c r="F17" s="651">
        <v>39000000</v>
      </c>
      <c r="G17" s="651"/>
      <c r="H17" s="651">
        <f t="shared" si="2"/>
        <v>39000000</v>
      </c>
      <c r="I17" s="651">
        <v>38390000</v>
      </c>
      <c r="J17" s="651"/>
      <c r="K17" s="651">
        <f t="shared" si="1"/>
        <v>38390000</v>
      </c>
      <c r="L17" s="678">
        <f>SUM(I17/F17)*100</f>
        <v>98.4358974358974</v>
      </c>
      <c r="M17" s="679"/>
      <c r="N17" s="680">
        <f t="shared" si="0"/>
        <v>98.4358974358974</v>
      </c>
    </row>
    <row r="18" s="127" customFormat="1" ht="15.6" spans="2:14">
      <c r="B18" s="652" t="s">
        <v>94</v>
      </c>
      <c r="C18" s="652"/>
      <c r="D18" s="652"/>
      <c r="E18" s="652"/>
      <c r="F18" s="651">
        <v>22000000</v>
      </c>
      <c r="G18" s="651"/>
      <c r="H18" s="651">
        <f t="shared" si="2"/>
        <v>22000000</v>
      </c>
      <c r="I18" s="651">
        <v>22450000</v>
      </c>
      <c r="J18" s="651"/>
      <c r="K18" s="651">
        <f t="shared" si="1"/>
        <v>22450000</v>
      </c>
      <c r="L18" s="678">
        <f>SUM(I18/F18)*100</f>
        <v>102.045454545455</v>
      </c>
      <c r="M18" s="679"/>
      <c r="N18" s="680">
        <f t="shared" si="0"/>
        <v>102.045454545455</v>
      </c>
    </row>
    <row r="19" s="127" customFormat="1" ht="15.6" spans="2:14">
      <c r="B19" s="652" t="s">
        <v>95</v>
      </c>
      <c r="C19" s="652"/>
      <c r="D19" s="652"/>
      <c r="E19" s="652"/>
      <c r="F19" s="651">
        <v>25000000</v>
      </c>
      <c r="G19" s="651"/>
      <c r="H19" s="651">
        <f t="shared" si="2"/>
        <v>25000000</v>
      </c>
      <c r="I19" s="651">
        <v>47406000</v>
      </c>
      <c r="J19" s="651"/>
      <c r="K19" s="651">
        <f t="shared" si="1"/>
        <v>47406000</v>
      </c>
      <c r="L19" s="678">
        <f>SUM(I19/F19)*100</f>
        <v>189.624</v>
      </c>
      <c r="M19" s="679"/>
      <c r="N19" s="680">
        <f t="shared" si="0"/>
        <v>189.624</v>
      </c>
    </row>
    <row r="20" s="127" customFormat="1" ht="15.6" spans="2:14">
      <c r="B20" s="652" t="s">
        <v>96</v>
      </c>
      <c r="C20" s="652"/>
      <c r="D20" s="652"/>
      <c r="E20" s="652"/>
      <c r="F20" s="651">
        <f ca="1" t="shared" ref="F20:F26" si="3">SUM(H20+G20)</f>
        <v>0</v>
      </c>
      <c r="G20" s="651"/>
      <c r="H20" s="651">
        <f ca="1" t="shared" si="2"/>
        <v>0</v>
      </c>
      <c r="I20" s="651">
        <v>46000000</v>
      </c>
      <c r="J20" s="651"/>
      <c r="K20" s="651">
        <f t="shared" si="1"/>
        <v>46000000</v>
      </c>
      <c r="L20" s="678"/>
      <c r="M20" s="679"/>
      <c r="N20" s="680"/>
    </row>
    <row r="21" s="127" customFormat="1" ht="15.6" spans="2:14">
      <c r="B21" s="652" t="s">
        <v>97</v>
      </c>
      <c r="C21" s="652"/>
      <c r="D21" s="652"/>
      <c r="E21" s="652"/>
      <c r="F21" s="651">
        <f ca="1" t="shared" si="3"/>
        <v>0</v>
      </c>
      <c r="G21" s="651"/>
      <c r="H21" s="651">
        <f ca="1" t="shared" si="2"/>
        <v>0</v>
      </c>
      <c r="I21" s="651">
        <f>SUM(I22:I26)</f>
        <v>0</v>
      </c>
      <c r="J21" s="651">
        <f>SUM(J22:J26)</f>
        <v>0</v>
      </c>
      <c r="K21" s="651">
        <f t="shared" si="1"/>
        <v>0</v>
      </c>
      <c r="L21" s="678"/>
      <c r="M21" s="679"/>
      <c r="N21" s="680"/>
    </row>
    <row r="22" ht="15.6" spans="2:14">
      <c r="B22" s="654" t="s">
        <v>98</v>
      </c>
      <c r="C22" s="654"/>
      <c r="D22" s="654"/>
      <c r="E22" s="654"/>
      <c r="F22" s="655">
        <f ca="1" t="shared" si="3"/>
        <v>0</v>
      </c>
      <c r="G22" s="655"/>
      <c r="H22" s="655">
        <f ca="1" t="shared" si="2"/>
        <v>0</v>
      </c>
      <c r="I22" s="655"/>
      <c r="J22" s="655"/>
      <c r="K22" s="655">
        <f t="shared" si="1"/>
        <v>0</v>
      </c>
      <c r="L22" s="673"/>
      <c r="M22" s="674"/>
      <c r="N22" s="675"/>
    </row>
    <row r="23" ht="15.6" spans="2:14">
      <c r="B23" s="654" t="s">
        <v>99</v>
      </c>
      <c r="C23" s="654"/>
      <c r="D23" s="654"/>
      <c r="E23" s="654"/>
      <c r="F23" s="655">
        <f ca="1" t="shared" si="3"/>
        <v>0</v>
      </c>
      <c r="G23" s="655"/>
      <c r="H23" s="655">
        <f ca="1" t="shared" si="2"/>
        <v>0</v>
      </c>
      <c r="I23" s="655"/>
      <c r="J23" s="655"/>
      <c r="K23" s="655">
        <f t="shared" si="1"/>
        <v>0</v>
      </c>
      <c r="L23" s="673"/>
      <c r="M23" s="674"/>
      <c r="N23" s="675"/>
    </row>
    <row r="24" ht="15.6" spans="2:14">
      <c r="B24" s="654" t="s">
        <v>100</v>
      </c>
      <c r="C24" s="654"/>
      <c r="D24" s="654"/>
      <c r="E24" s="654"/>
      <c r="F24" s="655">
        <f ca="1" t="shared" si="3"/>
        <v>0</v>
      </c>
      <c r="G24" s="655"/>
      <c r="H24" s="655">
        <f ca="1" t="shared" si="2"/>
        <v>0</v>
      </c>
      <c r="I24" s="655"/>
      <c r="J24" s="655"/>
      <c r="K24" s="655">
        <f t="shared" si="1"/>
        <v>0</v>
      </c>
      <c r="L24" s="673"/>
      <c r="M24" s="674"/>
      <c r="N24" s="675"/>
    </row>
    <row r="25" ht="15.6" spans="2:14">
      <c r="B25" s="654" t="s">
        <v>101</v>
      </c>
      <c r="C25" s="654"/>
      <c r="D25" s="654"/>
      <c r="E25" s="654"/>
      <c r="F25" s="655">
        <f ca="1" t="shared" si="3"/>
        <v>0</v>
      </c>
      <c r="G25" s="655"/>
      <c r="H25" s="655">
        <f ca="1" t="shared" si="2"/>
        <v>0</v>
      </c>
      <c r="I25" s="655"/>
      <c r="J25" s="655"/>
      <c r="K25" s="655">
        <f t="shared" si="1"/>
        <v>0</v>
      </c>
      <c r="L25" s="673"/>
      <c r="M25" s="674"/>
      <c r="N25" s="675"/>
    </row>
    <row r="26" ht="15.6" spans="2:14">
      <c r="B26" s="654" t="s">
        <v>102</v>
      </c>
      <c r="C26" s="654"/>
      <c r="D26" s="654"/>
      <c r="E26" s="654"/>
      <c r="F26" s="655">
        <f ca="1" t="shared" si="3"/>
        <v>0</v>
      </c>
      <c r="G26" s="655"/>
      <c r="H26" s="655">
        <f ca="1" t="shared" si="2"/>
        <v>0</v>
      </c>
      <c r="I26" s="655"/>
      <c r="J26" s="655"/>
      <c r="K26" s="655">
        <f t="shared" si="1"/>
        <v>0</v>
      </c>
      <c r="L26" s="673"/>
      <c r="M26" s="674"/>
      <c r="N26" s="675"/>
    </row>
    <row r="27" s="128" customFormat="1" ht="15.6" spans="2:14">
      <c r="B27" s="652" t="s">
        <v>103</v>
      </c>
      <c r="C27" s="652"/>
      <c r="D27" s="652"/>
      <c r="E27" s="652"/>
      <c r="F27" s="656">
        <f>SUM(F29:F39)</f>
        <v>4376307000</v>
      </c>
      <c r="G27" s="656"/>
      <c r="H27" s="651">
        <f t="shared" si="2"/>
        <v>4376307000</v>
      </c>
      <c r="I27" s="656">
        <f>SUM(I29:I39)</f>
        <v>5274381856</v>
      </c>
      <c r="J27" s="656">
        <f>SUM(J29:J39)</f>
        <v>0</v>
      </c>
      <c r="K27" s="656">
        <f>SUM(K29:K39)</f>
        <v>5274381856</v>
      </c>
      <c r="L27" s="673">
        <f>SUM(I27/F27)*100</f>
        <v>120.521294689792</v>
      </c>
      <c r="M27" s="681"/>
      <c r="N27" s="675">
        <f t="shared" si="0"/>
        <v>120.521294689792</v>
      </c>
    </row>
    <row r="28" s="128" customFormat="1" ht="15.6" spans="2:14">
      <c r="B28" s="657" t="s">
        <v>104</v>
      </c>
      <c r="C28" s="657"/>
      <c r="D28" s="657"/>
      <c r="E28" s="657"/>
      <c r="F28" s="656"/>
      <c r="G28" s="656"/>
      <c r="H28" s="655">
        <f t="shared" si="2"/>
        <v>0</v>
      </c>
      <c r="I28" s="656"/>
      <c r="J28" s="656"/>
      <c r="K28" s="656"/>
      <c r="L28" s="673"/>
      <c r="M28" s="681"/>
      <c r="N28" s="675"/>
    </row>
    <row r="29" ht="15.6" spans="2:15">
      <c r="B29" s="654" t="s">
        <v>105</v>
      </c>
      <c r="C29" s="654"/>
      <c r="D29" s="654"/>
      <c r="E29" s="654"/>
      <c r="F29" s="655">
        <f>209560000+2523269000</f>
        <v>2732829000</v>
      </c>
      <c r="G29" s="655"/>
      <c r="H29" s="655">
        <f t="shared" si="2"/>
        <v>2732829000</v>
      </c>
      <c r="I29" s="655">
        <f>3471935221</f>
        <v>3471935221</v>
      </c>
      <c r="J29" s="655"/>
      <c r="K29" s="655">
        <f>I29</f>
        <v>3471935221</v>
      </c>
      <c r="L29" s="673">
        <f>SUM(I29/F29)*100</f>
        <v>127.04546171751</v>
      </c>
      <c r="M29" s="674"/>
      <c r="N29" s="675">
        <f t="shared" si="0"/>
        <v>127.04546171751</v>
      </c>
      <c r="O29" s="48"/>
    </row>
    <row r="30" ht="15.6" spans="2:15">
      <c r="B30" s="654" t="s">
        <v>106</v>
      </c>
      <c r="C30" s="654"/>
      <c r="D30" s="654"/>
      <c r="E30" s="654"/>
      <c r="F30" s="655">
        <f>172000000+438113000</f>
        <v>610113000</v>
      </c>
      <c r="G30" s="655"/>
      <c r="H30" s="655">
        <f t="shared" si="2"/>
        <v>610113000</v>
      </c>
      <c r="I30" s="655">
        <f>692017992</f>
        <v>692017992</v>
      </c>
      <c r="J30" s="655"/>
      <c r="K30" s="655">
        <f>I30</f>
        <v>692017992</v>
      </c>
      <c r="L30" s="673">
        <f>SUM(I30/F30)*100</f>
        <v>113.424561023941</v>
      </c>
      <c r="M30" s="674"/>
      <c r="N30" s="675">
        <f t="shared" si="0"/>
        <v>113.424561023941</v>
      </c>
      <c r="O30" s="48"/>
    </row>
    <row r="31" ht="15.6" spans="2:15">
      <c r="B31" s="654" t="s">
        <v>107</v>
      </c>
      <c r="C31" s="654"/>
      <c r="D31" s="654"/>
      <c r="E31" s="654"/>
      <c r="F31" s="658">
        <f>194877028+189633492+206095608+165736872+150742000+10000000</f>
        <v>917085000</v>
      </c>
      <c r="G31" s="659"/>
      <c r="H31" s="660">
        <f t="shared" si="2"/>
        <v>917085000</v>
      </c>
      <c r="I31" s="658">
        <f>986948643</f>
        <v>986948643</v>
      </c>
      <c r="J31" s="659"/>
      <c r="K31" s="660">
        <f>I31</f>
        <v>986948643</v>
      </c>
      <c r="L31" s="682">
        <f>SUM(I31/F31)*100</f>
        <v>107.618011743731</v>
      </c>
      <c r="M31" s="658"/>
      <c r="N31" s="677">
        <f t="shared" si="0"/>
        <v>107.618011743731</v>
      </c>
      <c r="O31" s="48"/>
    </row>
    <row r="32" ht="15.6" spans="2:15">
      <c r="B32" s="654" t="s">
        <v>108</v>
      </c>
      <c r="C32" s="654"/>
      <c r="D32" s="654"/>
      <c r="E32" s="654"/>
      <c r="F32" s="658"/>
      <c r="G32" s="659"/>
      <c r="H32" s="661"/>
      <c r="I32" s="658"/>
      <c r="J32" s="659"/>
      <c r="K32" s="661"/>
      <c r="L32" s="682"/>
      <c r="M32" s="658"/>
      <c r="N32" s="677"/>
      <c r="O32" s="48"/>
    </row>
    <row r="33" ht="20" customHeight="1" spans="2:14">
      <c r="B33" s="654" t="s">
        <v>109</v>
      </c>
      <c r="C33" s="654"/>
      <c r="D33" s="654"/>
      <c r="E33" s="654"/>
      <c r="F33" s="658"/>
      <c r="G33" s="659"/>
      <c r="H33" s="661"/>
      <c r="I33" s="658"/>
      <c r="J33" s="659"/>
      <c r="K33" s="661"/>
      <c r="L33" s="682"/>
      <c r="M33" s="658"/>
      <c r="N33" s="677"/>
    </row>
    <row r="34" ht="18" customHeight="1" spans="2:14">
      <c r="B34" s="654" t="s">
        <v>110</v>
      </c>
      <c r="C34" s="654"/>
      <c r="D34" s="654"/>
      <c r="E34" s="654"/>
      <c r="F34" s="658"/>
      <c r="G34" s="659"/>
      <c r="H34" s="661"/>
      <c r="I34" s="658"/>
      <c r="J34" s="659"/>
      <c r="K34" s="661"/>
      <c r="L34" s="682"/>
      <c r="M34" s="658"/>
      <c r="N34" s="677"/>
    </row>
    <row r="35" ht="15.6" spans="2:14">
      <c r="B35" s="654" t="s">
        <v>111</v>
      </c>
      <c r="C35" s="654"/>
      <c r="D35" s="654"/>
      <c r="E35" s="654"/>
      <c r="F35" s="658"/>
      <c r="G35" s="659"/>
      <c r="H35" s="662"/>
      <c r="I35" s="658"/>
      <c r="J35" s="659"/>
      <c r="K35" s="662"/>
      <c r="L35" s="682"/>
      <c r="M35" s="658"/>
      <c r="N35" s="677"/>
    </row>
    <row r="36" ht="15.6" spans="2:15">
      <c r="B36" s="654" t="s">
        <v>112</v>
      </c>
      <c r="C36" s="654"/>
      <c r="D36" s="654"/>
      <c r="E36" s="654"/>
      <c r="F36" s="658">
        <f>44700000+44700000+26880000</f>
        <v>116280000</v>
      </c>
      <c r="G36" s="659"/>
      <c r="H36" s="660">
        <f>F36</f>
        <v>116280000</v>
      </c>
      <c r="I36" s="658">
        <f>SUM(K36)</f>
        <v>123480000</v>
      </c>
      <c r="J36" s="659"/>
      <c r="K36" s="660">
        <v>123480000</v>
      </c>
      <c r="L36" s="682">
        <f>SUM(I36/F36)*100</f>
        <v>106.191950464396</v>
      </c>
      <c r="M36" s="658"/>
      <c r="N36" s="683">
        <f>SUM(K36/H36)*100</f>
        <v>106.191950464396</v>
      </c>
      <c r="O36" s="48"/>
    </row>
    <row r="37" ht="15.6" spans="2:14">
      <c r="B37" s="654" t="s">
        <v>113</v>
      </c>
      <c r="C37" s="654"/>
      <c r="D37" s="654"/>
      <c r="E37" s="654"/>
      <c r="F37" s="658"/>
      <c r="G37" s="659"/>
      <c r="H37" s="661"/>
      <c r="I37" s="658"/>
      <c r="J37" s="659"/>
      <c r="K37" s="661"/>
      <c r="L37" s="682"/>
      <c r="M37" s="658"/>
      <c r="N37" s="683"/>
    </row>
    <row r="38" ht="15.6" spans="2:14">
      <c r="B38" s="654" t="s">
        <v>114</v>
      </c>
      <c r="C38" s="654"/>
      <c r="D38" s="654"/>
      <c r="E38" s="654"/>
      <c r="F38" s="658"/>
      <c r="G38" s="659"/>
      <c r="H38" s="661"/>
      <c r="I38" s="658"/>
      <c r="J38" s="659"/>
      <c r="K38" s="661"/>
      <c r="L38" s="682"/>
      <c r="M38" s="658"/>
      <c r="N38" s="683"/>
    </row>
    <row r="39" ht="15.6" spans="2:14">
      <c r="B39" s="654" t="s">
        <v>115</v>
      </c>
      <c r="C39" s="654"/>
      <c r="D39" s="654"/>
      <c r="E39" s="654"/>
      <c r="F39" s="658"/>
      <c r="G39" s="659"/>
      <c r="H39" s="662"/>
      <c r="I39" s="658"/>
      <c r="J39" s="659"/>
      <c r="K39" s="662"/>
      <c r="L39" s="682"/>
      <c r="M39" s="658"/>
      <c r="N39" s="683"/>
    </row>
    <row r="40" s="127" customFormat="1" ht="15.6" spans="2:14">
      <c r="B40" s="652" t="s">
        <v>116</v>
      </c>
      <c r="C40" s="652"/>
      <c r="D40" s="652"/>
      <c r="E40" s="652"/>
      <c r="F40" s="651">
        <v>49000000</v>
      </c>
      <c r="G40" s="651"/>
      <c r="H40" s="651">
        <f t="shared" ref="H40:H48" si="4">F40</f>
        <v>49000000</v>
      </c>
      <c r="I40" s="651">
        <f>SUM(I41:I44)</f>
        <v>391910000</v>
      </c>
      <c r="J40" s="651">
        <f>SUM(J41:J44)</f>
        <v>0</v>
      </c>
      <c r="K40" s="651">
        <f t="shared" ref="K40:K48" si="5">I40</f>
        <v>391910000</v>
      </c>
      <c r="L40" s="678">
        <f>SUM(I40/F40)*100</f>
        <v>799.816326530612</v>
      </c>
      <c r="M40" s="679"/>
      <c r="N40" s="680">
        <f>SUM(K40/H40)*100</f>
        <v>799.816326530612</v>
      </c>
    </row>
    <row r="41" ht="15.6" spans="2:14">
      <c r="B41" s="654" t="s">
        <v>117</v>
      </c>
      <c r="C41" s="654"/>
      <c r="D41" s="654"/>
      <c r="E41" s="654"/>
      <c r="F41" s="655">
        <f ca="1">SUM(H41+G41)</f>
        <v>0</v>
      </c>
      <c r="G41" s="655"/>
      <c r="H41" s="655">
        <f ca="1" t="shared" si="4"/>
        <v>0</v>
      </c>
      <c r="I41" s="655"/>
      <c r="J41" s="655"/>
      <c r="K41" s="655">
        <f t="shared" si="5"/>
        <v>0</v>
      </c>
      <c r="L41" s="673"/>
      <c r="M41" s="674"/>
      <c r="N41" s="675"/>
    </row>
    <row r="42" ht="15.6" spans="2:14">
      <c r="B42" s="654" t="s">
        <v>118</v>
      </c>
      <c r="C42" s="654"/>
      <c r="D42" s="654"/>
      <c r="E42" s="654"/>
      <c r="F42" s="655">
        <f ca="1">SUM(H42+G42)</f>
        <v>0</v>
      </c>
      <c r="G42" s="655"/>
      <c r="H42" s="655">
        <f ca="1" t="shared" si="4"/>
        <v>0</v>
      </c>
      <c r="I42" s="655"/>
      <c r="J42" s="655"/>
      <c r="K42" s="655">
        <f t="shared" si="5"/>
        <v>0</v>
      </c>
      <c r="L42" s="673"/>
      <c r="M42" s="674"/>
      <c r="N42" s="675"/>
    </row>
    <row r="43" ht="15.6" spans="2:14">
      <c r="B43" s="654" t="s">
        <v>119</v>
      </c>
      <c r="C43" s="654"/>
      <c r="D43" s="654"/>
      <c r="E43" s="654"/>
      <c r="F43" s="655">
        <f ca="1">SUM(H43+G43)</f>
        <v>0</v>
      </c>
      <c r="G43" s="655"/>
      <c r="H43" s="655">
        <f ca="1" t="shared" si="4"/>
        <v>0</v>
      </c>
      <c r="I43" s="655">
        <v>0</v>
      </c>
      <c r="J43" s="655"/>
      <c r="K43" s="655">
        <f t="shared" si="5"/>
        <v>0</v>
      </c>
      <c r="L43" s="673"/>
      <c r="M43" s="674"/>
      <c r="N43" s="675"/>
    </row>
    <row r="44" ht="15.6" spans="2:14">
      <c r="B44" s="654" t="s">
        <v>120</v>
      </c>
      <c r="C44" s="654"/>
      <c r="D44" s="654"/>
      <c r="E44" s="654"/>
      <c r="F44" s="655">
        <f ca="1">SUM(H44+G44)</f>
        <v>0</v>
      </c>
      <c r="G44" s="655"/>
      <c r="H44" s="655">
        <f ca="1" t="shared" si="4"/>
        <v>0</v>
      </c>
      <c r="I44" s="655">
        <v>391910000</v>
      </c>
      <c r="J44" s="655"/>
      <c r="K44" s="655">
        <f t="shared" si="5"/>
        <v>391910000</v>
      </c>
      <c r="L44" s="673"/>
      <c r="M44" s="674"/>
      <c r="N44" s="675"/>
    </row>
    <row r="45" s="128" customFormat="1" ht="15.6" spans="2:14">
      <c r="B45" s="652" t="s">
        <v>121</v>
      </c>
      <c r="C45" s="652"/>
      <c r="D45" s="652"/>
      <c r="E45" s="652"/>
      <c r="F45" s="656">
        <v>393920000</v>
      </c>
      <c r="G45" s="656"/>
      <c r="H45" s="651">
        <f t="shared" si="4"/>
        <v>393920000</v>
      </c>
      <c r="I45" s="656">
        <v>652654400</v>
      </c>
      <c r="J45" s="656"/>
      <c r="K45" s="651">
        <f t="shared" si="5"/>
        <v>652654400</v>
      </c>
      <c r="L45" s="678">
        <f>SUM(I45/F45)*100</f>
        <v>165.681965881397</v>
      </c>
      <c r="M45" s="681"/>
      <c r="N45" s="680">
        <f>SUM(K45/H45)*100</f>
        <v>165.681965881397</v>
      </c>
    </row>
    <row r="46" s="128" customFormat="1" ht="15.6" spans="2:14">
      <c r="B46" s="663" t="s">
        <v>122</v>
      </c>
      <c r="C46" s="663"/>
      <c r="D46" s="663"/>
      <c r="E46" s="663"/>
      <c r="F46" s="656">
        <v>130000000</v>
      </c>
      <c r="G46" s="656"/>
      <c r="H46" s="651">
        <f t="shared" si="4"/>
        <v>130000000</v>
      </c>
      <c r="I46" s="656"/>
      <c r="J46" s="656"/>
      <c r="K46" s="651">
        <f t="shared" si="5"/>
        <v>0</v>
      </c>
      <c r="L46" s="684"/>
      <c r="M46" s="681"/>
      <c r="N46" s="680"/>
    </row>
    <row r="47" s="128" customFormat="1" ht="15.6" spans="2:14">
      <c r="B47" s="664" t="s">
        <v>123</v>
      </c>
      <c r="C47" s="665"/>
      <c r="D47" s="665"/>
      <c r="E47" s="666"/>
      <c r="F47" s="656"/>
      <c r="G47" s="656"/>
      <c r="H47" s="651">
        <f t="shared" si="4"/>
        <v>0</v>
      </c>
      <c r="I47" s="656">
        <f ca="1">K47</f>
        <v>0</v>
      </c>
      <c r="J47" s="656"/>
      <c r="K47" s="651">
        <f ca="1" t="shared" si="5"/>
        <v>0</v>
      </c>
      <c r="L47" s="684"/>
      <c r="M47" s="681"/>
      <c r="N47" s="680"/>
    </row>
    <row r="48" s="127" customFormat="1" spans="2:14">
      <c r="B48" s="667" t="s">
        <v>124</v>
      </c>
      <c r="C48" s="667"/>
      <c r="D48" s="667"/>
      <c r="E48" s="667"/>
      <c r="F48" s="651"/>
      <c r="G48" s="651"/>
      <c r="H48" s="651">
        <f t="shared" si="4"/>
        <v>0</v>
      </c>
      <c r="I48" s="656">
        <f>K48</f>
        <v>957457045</v>
      </c>
      <c r="J48" s="651"/>
      <c r="K48" s="651">
        <f>'BIEU CAN DOI'!E12</f>
        <v>957457045</v>
      </c>
      <c r="L48" s="678"/>
      <c r="M48" s="679"/>
      <c r="N48" s="680"/>
    </row>
    <row r="49" ht="18" customHeight="1" spans="6:14">
      <c r="F49" s="99"/>
      <c r="G49" s="99"/>
      <c r="H49" s="432"/>
      <c r="I49" s="432"/>
      <c r="J49" s="432"/>
      <c r="K49" s="432"/>
      <c r="L49" s="432"/>
      <c r="M49" s="432"/>
      <c r="N49" s="432"/>
    </row>
    <row r="50" ht="15.6" spans="2:14">
      <c r="B50" s="59" t="s">
        <v>125</v>
      </c>
      <c r="C50" s="59"/>
      <c r="D50" s="59"/>
      <c r="E50" s="59"/>
      <c r="H50" s="60"/>
      <c r="I50" s="60"/>
      <c r="J50" s="60"/>
      <c r="K50" s="60"/>
      <c r="L50" s="60"/>
      <c r="M50" s="60"/>
      <c r="N50" s="60"/>
    </row>
    <row r="51" ht="15.6" spans="8:14">
      <c r="H51" s="59"/>
      <c r="I51" s="59"/>
      <c r="J51" s="59"/>
      <c r="K51" s="59"/>
      <c r="L51" s="59"/>
      <c r="M51" s="59"/>
      <c r="N51" s="59"/>
    </row>
    <row r="52" ht="15.6" spans="4:14">
      <c r="D52" s="61"/>
      <c r="E52" s="61"/>
      <c r="H52" s="668"/>
      <c r="I52" s="668"/>
      <c r="J52" s="668"/>
      <c r="K52" s="668"/>
      <c r="L52" s="668"/>
      <c r="M52" s="668"/>
      <c r="N52" s="668"/>
    </row>
    <row r="55" ht="15.6" spans="2:5">
      <c r="B55" s="59" t="s">
        <v>74</v>
      </c>
      <c r="C55" s="59"/>
      <c r="D55" s="59"/>
      <c r="E55" s="59"/>
    </row>
  </sheetData>
  <mergeCells count="74">
    <mergeCell ref="B2:E2"/>
    <mergeCell ref="M2:N2"/>
    <mergeCell ref="B3:E3"/>
    <mergeCell ref="E4:L4"/>
    <mergeCell ref="D5:M5"/>
    <mergeCell ref="L6:N6"/>
    <mergeCell ref="F7:H7"/>
    <mergeCell ref="I7:K7"/>
    <mergeCell ref="L7:N7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H49:N49"/>
    <mergeCell ref="B50:E50"/>
    <mergeCell ref="H50:N50"/>
    <mergeCell ref="H51:N51"/>
    <mergeCell ref="H52:N52"/>
    <mergeCell ref="B55:E55"/>
    <mergeCell ref="F31:F35"/>
    <mergeCell ref="F36:F39"/>
    <mergeCell ref="G31:G35"/>
    <mergeCell ref="G36:G39"/>
    <mergeCell ref="H31:H35"/>
    <mergeCell ref="H36:H39"/>
    <mergeCell ref="I31:I35"/>
    <mergeCell ref="I36:I39"/>
    <mergeCell ref="J31:J35"/>
    <mergeCell ref="J36:J39"/>
    <mergeCell ref="K31:K35"/>
    <mergeCell ref="K36:K39"/>
    <mergeCell ref="L31:L35"/>
    <mergeCell ref="L36:L39"/>
    <mergeCell ref="M31:M35"/>
    <mergeCell ref="M36:M39"/>
    <mergeCell ref="N31:N35"/>
    <mergeCell ref="N36:N39"/>
    <mergeCell ref="B7:E8"/>
  </mergeCells>
  <pageMargins left="0" right="0" top="0.590277777777778" bottom="0.590277777777778" header="0" footer="0"/>
  <pageSetup paperSize="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56"/>
  <sheetViews>
    <sheetView topLeftCell="A29" workbookViewId="0">
      <selection activeCell="C19" sqref="C19"/>
    </sheetView>
  </sheetViews>
  <sheetFormatPr defaultColWidth="9" defaultRowHeight="14.4"/>
  <cols>
    <col min="1" max="1" width="4.33333333333333" customWidth="1"/>
    <col min="2" max="2" width="16.8888888888889" style="20" customWidth="1"/>
    <col min="3" max="3" width="19.2222222222222" style="20" customWidth="1"/>
    <col min="4" max="4" width="18.6666666666667" style="20" customWidth="1"/>
    <col min="8" max="8" width="29.4444444444444" customWidth="1"/>
    <col min="9" max="9" width="26.6666666666667" style="616" customWidth="1"/>
    <col min="10" max="10" width="13.8888888888889" customWidth="1"/>
  </cols>
  <sheetData>
    <row r="1" ht="15.6" spans="2:10">
      <c r="B1" s="427"/>
      <c r="C1" s="427"/>
      <c r="D1" s="427"/>
      <c r="E1" s="427"/>
      <c r="I1" s="430" t="s">
        <v>126</v>
      </c>
      <c r="J1" s="518"/>
    </row>
    <row r="2" ht="15.6" spans="2:5">
      <c r="B2" s="427"/>
      <c r="C2" s="427"/>
      <c r="D2" s="427"/>
      <c r="E2" s="427"/>
    </row>
    <row r="3" ht="15.6" spans="2:5">
      <c r="B3" s="427"/>
      <c r="C3" s="427"/>
      <c r="D3" s="427"/>
      <c r="E3" s="427"/>
    </row>
    <row r="5" ht="15.6" spans="2:9">
      <c r="B5" s="60" t="s">
        <v>127</v>
      </c>
      <c r="C5" s="60"/>
      <c r="D5" s="60"/>
      <c r="E5" s="60"/>
      <c r="F5" s="60"/>
      <c r="G5" s="60"/>
      <c r="H5" s="60"/>
      <c r="I5" s="60"/>
    </row>
    <row r="6" ht="15.6" spans="2:9">
      <c r="B6" s="617" t="s">
        <v>78</v>
      </c>
      <c r="C6" s="617"/>
      <c r="D6" s="617"/>
      <c r="E6" s="617"/>
      <c r="F6" s="617"/>
      <c r="G6" s="617"/>
      <c r="H6" s="617"/>
      <c r="I6" s="617"/>
    </row>
    <row r="7" ht="15.6" spans="2:9">
      <c r="B7" s="617"/>
      <c r="C7" s="617"/>
      <c r="D7" s="617"/>
      <c r="E7" s="617"/>
      <c r="F7" s="617"/>
      <c r="G7" s="617"/>
      <c r="H7" s="617"/>
      <c r="I7" s="428" t="s">
        <v>1</v>
      </c>
    </row>
    <row r="8" ht="31.5" customHeight="1" spans="2:9">
      <c r="B8" s="618" t="s">
        <v>128</v>
      </c>
      <c r="C8" s="618" t="s">
        <v>129</v>
      </c>
      <c r="D8" s="618" t="s">
        <v>130</v>
      </c>
      <c r="E8" s="618" t="s">
        <v>131</v>
      </c>
      <c r="F8" s="618"/>
      <c r="G8" s="618"/>
      <c r="H8" s="618"/>
      <c r="I8" s="618" t="s">
        <v>3</v>
      </c>
    </row>
    <row r="9" customFormat="1" ht="15.6" spans="2:9">
      <c r="B9" s="619">
        <v>124</v>
      </c>
      <c r="C9" s="619"/>
      <c r="D9" s="619"/>
      <c r="E9" s="620"/>
      <c r="F9" s="621"/>
      <c r="G9" s="621"/>
      <c r="H9" s="622"/>
      <c r="I9" s="642">
        <f>I10</f>
        <v>37998</v>
      </c>
    </row>
    <row r="10" customFormat="1" ht="15.6" spans="2:9">
      <c r="B10" s="619"/>
      <c r="C10" s="619">
        <v>1600</v>
      </c>
      <c r="D10" s="619"/>
      <c r="E10" s="623"/>
      <c r="F10" s="624"/>
      <c r="G10" s="624"/>
      <c r="H10" s="625"/>
      <c r="I10" s="642">
        <f>I11</f>
        <v>37998</v>
      </c>
    </row>
    <row r="11" customFormat="1" ht="15.6" spans="2:9">
      <c r="B11" s="626"/>
      <c r="C11" s="626"/>
      <c r="D11" s="626">
        <v>1603</v>
      </c>
      <c r="E11" s="627" t="s">
        <v>60</v>
      </c>
      <c r="F11" s="627"/>
      <c r="G11" s="627"/>
      <c r="H11" s="627"/>
      <c r="I11" s="643">
        <v>37998</v>
      </c>
    </row>
    <row r="12" customFormat="1" ht="15.6" spans="2:9">
      <c r="B12" s="619">
        <v>755</v>
      </c>
      <c r="C12" s="619"/>
      <c r="D12" s="619"/>
      <c r="E12" s="620"/>
      <c r="F12" s="621"/>
      <c r="G12" s="621"/>
      <c r="H12" s="622"/>
      <c r="I12" s="642">
        <f>I13</f>
        <v>274905</v>
      </c>
    </row>
    <row r="13" customFormat="1" ht="15.6" spans="2:9">
      <c r="B13" s="619"/>
      <c r="C13" s="619">
        <v>1600</v>
      </c>
      <c r="D13" s="619"/>
      <c r="E13" s="623"/>
      <c r="F13" s="624"/>
      <c r="G13" s="624"/>
      <c r="H13" s="625"/>
      <c r="I13" s="642">
        <f>I14</f>
        <v>274905</v>
      </c>
    </row>
    <row r="14" s="128" customFormat="1" ht="14.25" customHeight="1" spans="2:9">
      <c r="B14" s="626"/>
      <c r="C14" s="626"/>
      <c r="D14" s="626">
        <v>1603</v>
      </c>
      <c r="E14" s="627" t="s">
        <v>60</v>
      </c>
      <c r="F14" s="627"/>
      <c r="G14" s="627"/>
      <c r="H14" s="627"/>
      <c r="I14" s="643">
        <v>274905</v>
      </c>
    </row>
    <row r="15" s="128" customFormat="1" ht="14.25" customHeight="1" spans="2:9">
      <c r="B15" s="619">
        <v>757</v>
      </c>
      <c r="C15" s="626"/>
      <c r="D15" s="626"/>
      <c r="E15" s="628"/>
      <c r="F15" s="629"/>
      <c r="G15" s="629"/>
      <c r="H15" s="630"/>
      <c r="I15" s="642">
        <f>I16+I19+I21</f>
        <v>191328905</v>
      </c>
    </row>
    <row r="16" s="128" customFormat="1" ht="14.25" customHeight="1" spans="2:9">
      <c r="B16" s="619"/>
      <c r="C16" s="619">
        <v>1600</v>
      </c>
      <c r="D16" s="619"/>
      <c r="E16" s="623"/>
      <c r="F16" s="624"/>
      <c r="G16" s="624"/>
      <c r="H16" s="625"/>
      <c r="I16" s="642">
        <f>I17+I18</f>
        <v>4849386</v>
      </c>
    </row>
    <row r="17" s="128" customFormat="1" ht="14.25" customHeight="1" spans="2:9">
      <c r="B17" s="619"/>
      <c r="C17" s="619"/>
      <c r="D17" s="626">
        <v>1601</v>
      </c>
      <c r="E17" s="627" t="s">
        <v>132</v>
      </c>
      <c r="F17" s="627"/>
      <c r="G17" s="627"/>
      <c r="H17" s="627"/>
      <c r="I17" s="643">
        <v>2296644</v>
      </c>
    </row>
    <row r="18" s="128" customFormat="1" ht="14.25" customHeight="1" spans="2:9">
      <c r="B18" s="619"/>
      <c r="C18" s="619"/>
      <c r="D18" s="626">
        <v>1602</v>
      </c>
      <c r="E18" s="628" t="s">
        <v>133</v>
      </c>
      <c r="F18" s="629"/>
      <c r="G18" s="629"/>
      <c r="H18" s="630"/>
      <c r="I18" s="643">
        <v>2552742</v>
      </c>
    </row>
    <row r="19" s="128" customFormat="1" ht="14.25" customHeight="1" spans="2:9">
      <c r="B19" s="619"/>
      <c r="C19" s="619">
        <v>2800</v>
      </c>
      <c r="D19" s="619"/>
      <c r="E19" s="623"/>
      <c r="F19" s="624"/>
      <c r="G19" s="624"/>
      <c r="H19" s="625"/>
      <c r="I19" s="642">
        <f>SUM(I20)</f>
        <v>184379519</v>
      </c>
    </row>
    <row r="20" ht="14.25" customHeight="1" spans="2:9">
      <c r="B20" s="626"/>
      <c r="C20" s="626"/>
      <c r="D20" s="626">
        <v>2801</v>
      </c>
      <c r="E20" s="627" t="s">
        <v>134</v>
      </c>
      <c r="F20" s="627"/>
      <c r="G20" s="627"/>
      <c r="H20" s="627"/>
      <c r="I20" s="643">
        <v>184379519</v>
      </c>
    </row>
    <row r="21" s="128" customFormat="1" ht="14.25" customHeight="1" spans="2:9">
      <c r="B21" s="619"/>
      <c r="C21" s="619">
        <v>2850</v>
      </c>
      <c r="D21" s="619"/>
      <c r="E21" s="631"/>
      <c r="F21" s="631"/>
      <c r="G21" s="631"/>
      <c r="H21" s="631"/>
      <c r="I21" s="642">
        <f>SUM(I22)</f>
        <v>2100000</v>
      </c>
    </row>
    <row r="22" ht="14.25" customHeight="1" spans="2:9">
      <c r="B22" s="626"/>
      <c r="C22" s="626"/>
      <c r="D22" s="626">
        <v>2864</v>
      </c>
      <c r="E22" s="627" t="s">
        <v>135</v>
      </c>
      <c r="F22" s="627"/>
      <c r="G22" s="627"/>
      <c r="H22" s="627"/>
      <c r="I22" s="643">
        <f>2100000</f>
        <v>2100000</v>
      </c>
    </row>
    <row r="23" s="128" customFormat="1" ht="14.25" customHeight="1" spans="2:9">
      <c r="B23" s="619">
        <v>805</v>
      </c>
      <c r="C23" s="619"/>
      <c r="D23" s="619"/>
      <c r="E23" s="631"/>
      <c r="F23" s="631"/>
      <c r="G23" s="631"/>
      <c r="H23" s="631"/>
      <c r="I23" s="642">
        <f>I24+I26+I29</f>
        <v>37728000</v>
      </c>
    </row>
    <row r="24" s="128" customFormat="1" ht="14.25" customHeight="1" spans="2:9">
      <c r="B24" s="619"/>
      <c r="C24" s="619">
        <v>2700</v>
      </c>
      <c r="D24" s="619"/>
      <c r="E24" s="631"/>
      <c r="F24" s="631"/>
      <c r="G24" s="631"/>
      <c r="H24" s="631"/>
      <c r="I24" s="642">
        <f>SUM(I25:I25)</f>
        <v>30300000</v>
      </c>
    </row>
    <row r="25" ht="14.25" customHeight="1" spans="2:9">
      <c r="B25" s="626"/>
      <c r="C25" s="626"/>
      <c r="D25" s="626">
        <v>2715</v>
      </c>
      <c r="E25" s="627" t="s">
        <v>136</v>
      </c>
      <c r="F25" s="627"/>
      <c r="G25" s="627"/>
      <c r="H25" s="627"/>
      <c r="I25" s="643">
        <v>30300000</v>
      </c>
    </row>
    <row r="26" s="128" customFormat="1" ht="14.25" customHeight="1" spans="2:9">
      <c r="B26" s="619"/>
      <c r="C26" s="619">
        <v>4250</v>
      </c>
      <c r="D26" s="619"/>
      <c r="E26" s="631"/>
      <c r="F26" s="631"/>
      <c r="G26" s="631"/>
      <c r="H26" s="631"/>
      <c r="I26" s="642">
        <f>I27+I28</f>
        <v>6950000</v>
      </c>
    </row>
    <row r="27" ht="14.25" customHeight="1" spans="2:9">
      <c r="B27" s="626"/>
      <c r="C27" s="626"/>
      <c r="D27" s="626">
        <v>4263</v>
      </c>
      <c r="E27" s="627" t="s">
        <v>137</v>
      </c>
      <c r="F27" s="627"/>
      <c r="G27" s="627"/>
      <c r="H27" s="627"/>
      <c r="I27" s="643">
        <v>4000000</v>
      </c>
    </row>
    <row r="28" customFormat="1" ht="14.25" customHeight="1" spans="2:9">
      <c r="B28" s="626"/>
      <c r="C28" s="626"/>
      <c r="D28" s="626">
        <v>4252</v>
      </c>
      <c r="E28" s="627" t="s">
        <v>138</v>
      </c>
      <c r="F28" s="627"/>
      <c r="G28" s="627"/>
      <c r="H28" s="627"/>
      <c r="I28" s="643">
        <v>2950000</v>
      </c>
    </row>
    <row r="29" customFormat="1" ht="14.25" customHeight="1" spans="2:9">
      <c r="B29" s="626"/>
      <c r="C29" s="619">
        <v>4300</v>
      </c>
      <c r="D29" s="626"/>
      <c r="E29" s="632"/>
      <c r="F29" s="633"/>
      <c r="G29" s="633"/>
      <c r="H29" s="634"/>
      <c r="I29" s="642">
        <f>I30</f>
        <v>478000</v>
      </c>
    </row>
    <row r="30" customFormat="1" ht="14.25" customHeight="1" spans="2:9">
      <c r="B30" s="626"/>
      <c r="C30" s="626"/>
      <c r="D30" s="626">
        <v>4349</v>
      </c>
      <c r="E30" s="628" t="s">
        <v>139</v>
      </c>
      <c r="F30" s="629"/>
      <c r="G30" s="629"/>
      <c r="H30" s="630"/>
      <c r="I30" s="643">
        <v>478000</v>
      </c>
    </row>
    <row r="31" s="128" customFormat="1" ht="14.25" customHeight="1" spans="2:9">
      <c r="B31" s="619">
        <v>809</v>
      </c>
      <c r="C31" s="619"/>
      <c r="D31" s="619"/>
      <c r="E31" s="631"/>
      <c r="F31" s="631"/>
      <c r="G31" s="631"/>
      <c r="H31" s="631"/>
      <c r="I31" s="642">
        <f>SUM(I32)</f>
        <v>16345000</v>
      </c>
    </row>
    <row r="32" s="128" customFormat="1" ht="14.25" customHeight="1" spans="2:9">
      <c r="B32" s="619"/>
      <c r="C32" s="619">
        <v>4250</v>
      </c>
      <c r="D32" s="619"/>
      <c r="E32" s="631"/>
      <c r="F32" s="631"/>
      <c r="G32" s="631"/>
      <c r="H32" s="631"/>
      <c r="I32" s="642">
        <f>SUM(I33:I35)</f>
        <v>16345000</v>
      </c>
    </row>
    <row r="33" ht="14.25" customHeight="1" spans="2:9">
      <c r="B33" s="626"/>
      <c r="C33" s="626"/>
      <c r="D33" s="626">
        <v>4252</v>
      </c>
      <c r="E33" s="627" t="s">
        <v>140</v>
      </c>
      <c r="F33" s="627"/>
      <c r="G33" s="627"/>
      <c r="H33" s="627"/>
      <c r="I33" s="643">
        <v>5050000</v>
      </c>
    </row>
    <row r="34" ht="14.25" customHeight="1" spans="2:9">
      <c r="B34" s="626"/>
      <c r="C34" s="626"/>
      <c r="D34" s="626">
        <v>4263</v>
      </c>
      <c r="E34" s="627" t="s">
        <v>141</v>
      </c>
      <c r="F34" s="627"/>
      <c r="G34" s="627"/>
      <c r="H34" s="627"/>
      <c r="I34" s="643">
        <v>7700000</v>
      </c>
    </row>
    <row r="35" customFormat="1" ht="14.25" customHeight="1" spans="2:9">
      <c r="B35" s="626"/>
      <c r="C35" s="626"/>
      <c r="D35" s="626">
        <v>4349</v>
      </c>
      <c r="E35" s="628" t="s">
        <v>139</v>
      </c>
      <c r="F35" s="629"/>
      <c r="G35" s="629"/>
      <c r="H35" s="630"/>
      <c r="I35" s="643">
        <v>3595000</v>
      </c>
    </row>
    <row r="36" s="128" customFormat="1" ht="14.25" customHeight="1" spans="2:9">
      <c r="B36" s="619">
        <v>860</v>
      </c>
      <c r="C36" s="619"/>
      <c r="D36" s="619"/>
      <c r="E36" s="631"/>
      <c r="F36" s="631"/>
      <c r="G36" s="631"/>
      <c r="H36" s="631"/>
      <c r="I36" s="642">
        <f>SUM(I37+I41+I44)</f>
        <v>8607630040</v>
      </c>
    </row>
    <row r="37" s="128" customFormat="1" ht="14.25" customHeight="1" spans="2:9">
      <c r="B37" s="619"/>
      <c r="C37" s="635" t="s">
        <v>142</v>
      </c>
      <c r="D37" s="619"/>
      <c r="E37" s="631"/>
      <c r="F37" s="631"/>
      <c r="G37" s="631"/>
      <c r="H37" s="631"/>
      <c r="I37" s="642">
        <f>SUM(I38:I40)</f>
        <v>166201444</v>
      </c>
    </row>
    <row r="38" s="128" customFormat="1" ht="14.25" customHeight="1" spans="2:9">
      <c r="B38" s="619"/>
      <c r="C38" s="635"/>
      <c r="D38" s="636" t="s">
        <v>143</v>
      </c>
      <c r="E38" s="628" t="s">
        <v>144</v>
      </c>
      <c r="F38" s="629"/>
      <c r="G38" s="629"/>
      <c r="H38" s="630"/>
      <c r="I38" s="643">
        <v>25627843</v>
      </c>
    </row>
    <row r="39" s="128" customFormat="1" ht="14.25" customHeight="1" spans="2:9">
      <c r="B39" s="619"/>
      <c r="C39" s="635"/>
      <c r="D39" s="742" t="s">
        <v>145</v>
      </c>
      <c r="E39" s="628" t="s">
        <v>146</v>
      </c>
      <c r="F39" s="629"/>
      <c r="G39" s="629"/>
      <c r="H39" s="630"/>
      <c r="I39" s="643">
        <v>29784250</v>
      </c>
    </row>
    <row r="40" s="128" customFormat="1" ht="14.25" customHeight="1" spans="2:9">
      <c r="B40" s="619"/>
      <c r="C40" s="635"/>
      <c r="D40" s="636" t="s">
        <v>147</v>
      </c>
      <c r="E40" s="628" t="s">
        <v>148</v>
      </c>
      <c r="F40" s="629"/>
      <c r="G40" s="629"/>
      <c r="H40" s="630"/>
      <c r="I40" s="643">
        <v>110789351</v>
      </c>
    </row>
    <row r="41" s="128" customFormat="1" ht="14.25" customHeight="1" spans="2:9">
      <c r="B41" s="619"/>
      <c r="C41" s="619">
        <v>4650</v>
      </c>
      <c r="D41" s="619"/>
      <c r="E41" s="631"/>
      <c r="F41" s="631"/>
      <c r="G41" s="631"/>
      <c r="H41" s="631"/>
      <c r="I41" s="642">
        <f>SUM(I42:I43)</f>
        <v>7752759500</v>
      </c>
    </row>
    <row r="42" ht="14.25" customHeight="1" spans="2:9">
      <c r="B42" s="626"/>
      <c r="C42" s="626"/>
      <c r="D42" s="626">
        <v>4651</v>
      </c>
      <c r="E42" s="627" t="s">
        <v>149</v>
      </c>
      <c r="F42" s="627"/>
      <c r="G42" s="627"/>
      <c r="H42" s="627"/>
      <c r="I42" s="643">
        <v>6196376000</v>
      </c>
    </row>
    <row r="43" ht="14.25" customHeight="1" spans="2:9">
      <c r="B43" s="626"/>
      <c r="C43" s="626"/>
      <c r="D43" s="626">
        <v>4654</v>
      </c>
      <c r="E43" s="627" t="s">
        <v>150</v>
      </c>
      <c r="F43" s="627"/>
      <c r="G43" s="627"/>
      <c r="H43" s="627"/>
      <c r="I43" s="643">
        <v>1556383500</v>
      </c>
    </row>
    <row r="44" s="128" customFormat="1" ht="14.25" customHeight="1" spans="2:9">
      <c r="B44" s="619"/>
      <c r="C44" s="619">
        <v>4800</v>
      </c>
      <c r="D44" s="619"/>
      <c r="E44" s="631"/>
      <c r="F44" s="631"/>
      <c r="G44" s="631"/>
      <c r="H44" s="631"/>
      <c r="I44" s="642">
        <f>SUM(I45)</f>
        <v>688669096</v>
      </c>
    </row>
    <row r="45" ht="14.25" customHeight="1" spans="2:9">
      <c r="B45" s="626"/>
      <c r="C45" s="626"/>
      <c r="D45" s="626">
        <v>4801</v>
      </c>
      <c r="E45" s="627" t="s">
        <v>151</v>
      </c>
      <c r="F45" s="627"/>
      <c r="G45" s="627"/>
      <c r="H45" s="627"/>
      <c r="I45" s="643">
        <v>688669096</v>
      </c>
    </row>
    <row r="46" ht="14.25" customHeight="1" spans="2:9">
      <c r="B46" s="619">
        <v>989</v>
      </c>
      <c r="C46" s="619">
        <v>4900</v>
      </c>
      <c r="D46" s="626"/>
      <c r="E46" s="628"/>
      <c r="F46" s="629"/>
      <c r="G46" s="629"/>
      <c r="H46" s="630"/>
      <c r="I46" s="642">
        <f>I47</f>
        <v>3000000</v>
      </c>
    </row>
    <row r="47" ht="14.25" customHeight="1" spans="2:9">
      <c r="B47" s="626"/>
      <c r="C47" s="626"/>
      <c r="D47" s="626">
        <v>4902</v>
      </c>
      <c r="E47" s="628" t="s">
        <v>152</v>
      </c>
      <c r="F47" s="629"/>
      <c r="G47" s="629"/>
      <c r="H47" s="630"/>
      <c r="I47" s="643">
        <v>3000000</v>
      </c>
    </row>
    <row r="48" ht="15.6" spans="2:9">
      <c r="B48" s="637" t="s">
        <v>153</v>
      </c>
      <c r="C48" s="637"/>
      <c r="D48" s="637"/>
      <c r="E48" s="637"/>
      <c r="F48" s="637"/>
      <c r="G48" s="638"/>
      <c r="H48" s="639">
        <f>I46+I36+I31+I23+I15+I12+I9</f>
        <v>8856344848</v>
      </c>
      <c r="I48" s="639"/>
    </row>
    <row r="49" ht="32.25" customHeight="1" spans="2:9">
      <c r="B49" s="640" t="s">
        <v>154</v>
      </c>
      <c r="C49" s="640"/>
      <c r="D49" s="640"/>
      <c r="E49" s="640"/>
      <c r="F49" s="640"/>
      <c r="G49" s="640"/>
      <c r="H49" s="640"/>
      <c r="I49" s="640"/>
    </row>
    <row r="50" ht="15.6" spans="6:9">
      <c r="F50" s="99"/>
      <c r="G50" s="614" t="s">
        <v>155</v>
      </c>
      <c r="H50" s="614"/>
      <c r="I50" s="614"/>
    </row>
    <row r="51" ht="15.6" spans="2:9">
      <c r="B51" s="59" t="s">
        <v>125</v>
      </c>
      <c r="C51" s="59"/>
      <c r="D51" s="59"/>
      <c r="E51" s="59"/>
      <c r="G51" s="59" t="s">
        <v>156</v>
      </c>
      <c r="H51" s="59"/>
      <c r="I51" s="59"/>
    </row>
    <row r="53" ht="15.6" spans="4:9">
      <c r="D53" s="59"/>
      <c r="E53" s="61"/>
      <c r="G53" s="62"/>
      <c r="H53" s="62"/>
      <c r="I53" s="62"/>
    </row>
    <row r="56" ht="15.6" spans="2:9">
      <c r="B56" s="59" t="s">
        <v>74</v>
      </c>
      <c r="C56" s="59"/>
      <c r="D56" s="59"/>
      <c r="E56" s="59"/>
      <c r="F56" s="641"/>
      <c r="G56" s="59" t="s">
        <v>75</v>
      </c>
      <c r="H56" s="59"/>
      <c r="I56" s="59"/>
    </row>
  </sheetData>
  <mergeCells count="50">
    <mergeCell ref="B5:I5"/>
    <mergeCell ref="B6:I6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47:H47"/>
    <mergeCell ref="B48:F48"/>
    <mergeCell ref="B49:I49"/>
    <mergeCell ref="G50:I50"/>
    <mergeCell ref="B51:E51"/>
    <mergeCell ref="G51:I51"/>
    <mergeCell ref="G53:I53"/>
    <mergeCell ref="B56:E56"/>
    <mergeCell ref="G56:I56"/>
  </mergeCells>
  <pageMargins left="0" right="0" top="0" bottom="0" header="0" footer="0"/>
  <pageSetup paperSize="9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277"/>
  <sheetViews>
    <sheetView zoomScale="80" zoomScaleNormal="80" topLeftCell="A240" workbookViewId="0">
      <selection activeCell="A21" sqref="$A21:$XFD23"/>
    </sheetView>
  </sheetViews>
  <sheetFormatPr defaultColWidth="9" defaultRowHeight="14.4"/>
  <cols>
    <col min="1" max="1" width="6.94444444444444" customWidth="1"/>
    <col min="2" max="2" width="8" customWidth="1"/>
    <col min="3" max="3" width="9.57407407407407" customWidth="1"/>
    <col min="4" max="4" width="9.71296296296296" customWidth="1"/>
    <col min="5" max="6" width="6.44444444444444" customWidth="1"/>
    <col min="7" max="7" width="72.2222222222222" customWidth="1"/>
    <col min="8" max="8" width="21.5277777777778" customWidth="1"/>
    <col min="9" max="9" width="22.712962962963" customWidth="1"/>
    <col min="10" max="10" width="10" customWidth="1"/>
  </cols>
  <sheetData>
    <row r="1" ht="15.6" spans="2:8">
      <c r="B1" s="427"/>
      <c r="C1" s="427"/>
      <c r="D1" s="427"/>
      <c r="E1" s="427"/>
      <c r="F1" s="427"/>
      <c r="H1" s="61" t="s">
        <v>157</v>
      </c>
    </row>
    <row r="2" ht="15.6" spans="2:11">
      <c r="B2" s="427"/>
      <c r="C2" s="427"/>
      <c r="D2" s="427"/>
      <c r="E2" s="427"/>
      <c r="F2" s="427"/>
      <c r="J2" s="60"/>
      <c r="K2" s="60"/>
    </row>
    <row r="3" ht="15.6" spans="2:11">
      <c r="B3" s="427"/>
      <c r="C3" s="427"/>
      <c r="D3" s="427"/>
      <c r="E3" s="427"/>
      <c r="F3" s="427"/>
      <c r="J3" s="60"/>
      <c r="K3" s="60"/>
    </row>
    <row r="5" ht="15.6" spans="2:11">
      <c r="B5" s="60"/>
      <c r="C5" s="60"/>
      <c r="D5" s="60"/>
      <c r="E5" s="60"/>
      <c r="F5" s="60"/>
      <c r="G5" s="60"/>
      <c r="H5" s="60"/>
      <c r="I5" s="518"/>
      <c r="J5" s="518"/>
      <c r="K5" s="518"/>
    </row>
    <row r="6" ht="17" customHeight="1" spans="8:8">
      <c r="H6" s="461" t="s">
        <v>158</v>
      </c>
    </row>
    <row r="7" s="433" customFormat="1" ht="17.25" customHeight="1" spans="2:8">
      <c r="B7" s="462" t="s">
        <v>159</v>
      </c>
      <c r="C7" s="463" t="s">
        <v>160</v>
      </c>
      <c r="D7" s="464" t="s">
        <v>161</v>
      </c>
      <c r="E7" s="465" t="s">
        <v>162</v>
      </c>
      <c r="F7" s="466" t="s">
        <v>163</v>
      </c>
      <c r="G7" s="467" t="s">
        <v>164</v>
      </c>
      <c r="H7" s="468" t="s">
        <v>3</v>
      </c>
    </row>
    <row r="8" s="433" customFormat="1" ht="15.6" spans="2:8">
      <c r="B8" s="462"/>
      <c r="C8" s="469"/>
      <c r="D8" s="470"/>
      <c r="E8" s="465"/>
      <c r="F8" s="466"/>
      <c r="G8" s="467"/>
      <c r="H8" s="471"/>
    </row>
    <row r="9" s="434" customFormat="1" ht="18" customHeight="1" spans="2:8">
      <c r="B9" s="463">
        <v>810</v>
      </c>
      <c r="C9" s="743" t="s">
        <v>165</v>
      </c>
      <c r="D9" s="463"/>
      <c r="E9" s="472"/>
      <c r="F9" s="472"/>
      <c r="G9" s="473" t="s">
        <v>166</v>
      </c>
      <c r="H9" s="474">
        <f>H10</f>
        <v>753712556</v>
      </c>
    </row>
    <row r="10" s="435" customFormat="1" ht="18" customHeight="1" spans="2:8">
      <c r="B10" s="475"/>
      <c r="C10" s="475"/>
      <c r="D10" s="744" t="s">
        <v>167</v>
      </c>
      <c r="E10" s="476"/>
      <c r="F10" s="476"/>
      <c r="G10" s="477" t="s">
        <v>166</v>
      </c>
      <c r="H10" s="478">
        <f>H11+H13+H15+H17+H20+H23+H25+H27+H29+H31</f>
        <v>753712556</v>
      </c>
    </row>
    <row r="11" s="436" customFormat="1" ht="18" customHeight="1" spans="2:8">
      <c r="B11" s="470"/>
      <c r="C11" s="470"/>
      <c r="D11" s="470"/>
      <c r="E11" s="479">
        <v>6250</v>
      </c>
      <c r="F11" s="479"/>
      <c r="G11" s="480" t="s">
        <v>168</v>
      </c>
      <c r="H11" s="481">
        <f>H12</f>
        <v>5700000</v>
      </c>
    </row>
    <row r="12" s="437" customFormat="1" ht="18" customHeight="1" spans="2:8">
      <c r="B12" s="462"/>
      <c r="C12" s="469"/>
      <c r="D12" s="470"/>
      <c r="E12" s="466"/>
      <c r="F12" s="466">
        <v>6299</v>
      </c>
      <c r="G12" s="482" t="s">
        <v>169</v>
      </c>
      <c r="H12" s="483">
        <v>5700000</v>
      </c>
    </row>
    <row r="13" s="436" customFormat="1" ht="18" customHeight="1" spans="2:8">
      <c r="B13" s="470"/>
      <c r="C13" s="470"/>
      <c r="D13" s="470"/>
      <c r="E13" s="479">
        <v>6300</v>
      </c>
      <c r="F13" s="479"/>
      <c r="G13" s="484" t="s">
        <v>170</v>
      </c>
      <c r="H13" s="481">
        <f>SUM(H14:H14)</f>
        <v>7241400</v>
      </c>
    </row>
    <row r="14" s="437" customFormat="1" ht="18" customHeight="1" spans="2:9">
      <c r="B14" s="462"/>
      <c r="C14" s="469"/>
      <c r="D14" s="470"/>
      <c r="E14" s="466"/>
      <c r="F14" s="466">
        <v>6302</v>
      </c>
      <c r="G14" s="485" t="s">
        <v>171</v>
      </c>
      <c r="H14" s="483">
        <v>7241400</v>
      </c>
      <c r="I14" s="519"/>
    </row>
    <row r="15" s="436" customFormat="1" ht="18" customHeight="1" spans="2:9">
      <c r="B15" s="470"/>
      <c r="C15" s="470"/>
      <c r="D15" s="470"/>
      <c r="E15" s="479">
        <v>6350</v>
      </c>
      <c r="F15" s="479"/>
      <c r="G15" s="486" t="s">
        <v>172</v>
      </c>
      <c r="H15" s="481">
        <f>H16</f>
        <v>354328556</v>
      </c>
      <c r="I15" s="520"/>
    </row>
    <row r="16" s="437" customFormat="1" ht="18" customHeight="1" spans="2:8">
      <c r="B16" s="462"/>
      <c r="C16" s="469"/>
      <c r="D16" s="470"/>
      <c r="E16" s="466"/>
      <c r="F16" s="466">
        <v>6353</v>
      </c>
      <c r="G16" s="487" t="s">
        <v>173</v>
      </c>
      <c r="H16" s="483">
        <v>354328556</v>
      </c>
    </row>
    <row r="17" s="436" customFormat="1" ht="18" customHeight="1" spans="2:8">
      <c r="B17" s="470"/>
      <c r="C17" s="470"/>
      <c r="D17" s="470"/>
      <c r="E17" s="479">
        <v>6400</v>
      </c>
      <c r="F17" s="479"/>
      <c r="G17" s="486" t="s">
        <v>174</v>
      </c>
      <c r="H17" s="481">
        <f>H18+H19</f>
        <v>203145600</v>
      </c>
    </row>
    <row r="18" s="437" customFormat="1" ht="18" customHeight="1" spans="2:8">
      <c r="B18" s="462"/>
      <c r="C18" s="469"/>
      <c r="D18" s="470"/>
      <c r="E18" s="466"/>
      <c r="F18" s="466">
        <v>6401</v>
      </c>
      <c r="G18" s="487" t="s">
        <v>175</v>
      </c>
      <c r="H18" s="483">
        <v>147312000</v>
      </c>
    </row>
    <row r="19" s="437" customFormat="1" ht="18" customHeight="1" spans="2:8">
      <c r="B19" s="462"/>
      <c r="C19" s="469"/>
      <c r="D19" s="470"/>
      <c r="E19" s="466"/>
      <c r="F19" s="466">
        <v>6449</v>
      </c>
      <c r="G19" s="487" t="s">
        <v>176</v>
      </c>
      <c r="H19" s="483">
        <v>55833600</v>
      </c>
    </row>
    <row r="20" s="436" customFormat="1" ht="18" customHeight="1" spans="2:8">
      <c r="B20" s="470"/>
      <c r="C20" s="470"/>
      <c r="D20" s="470"/>
      <c r="E20" s="479">
        <v>6550</v>
      </c>
      <c r="F20" s="479"/>
      <c r="G20" s="486" t="s">
        <v>177</v>
      </c>
      <c r="H20" s="481">
        <f>SUM(H21:H22)</f>
        <v>24597000</v>
      </c>
    </row>
    <row r="21" s="438" customFormat="1" ht="18" customHeight="1" spans="2:8">
      <c r="B21" s="488"/>
      <c r="C21" s="489"/>
      <c r="D21" s="490"/>
      <c r="E21" s="491"/>
      <c r="F21" s="491">
        <v>6551</v>
      </c>
      <c r="G21" s="492" t="s">
        <v>178</v>
      </c>
      <c r="H21" s="493">
        <v>12201000</v>
      </c>
    </row>
    <row r="22" s="437" customFormat="1" ht="18" customHeight="1" spans="2:8">
      <c r="B22" s="462"/>
      <c r="C22" s="469"/>
      <c r="D22" s="470"/>
      <c r="E22" s="466"/>
      <c r="F22" s="466">
        <v>6599</v>
      </c>
      <c r="G22" s="482" t="s">
        <v>176</v>
      </c>
      <c r="H22" s="483">
        <v>12396000</v>
      </c>
    </row>
    <row r="23" s="437" customFormat="1" ht="18" customHeight="1" spans="2:8">
      <c r="B23" s="462"/>
      <c r="C23" s="469"/>
      <c r="D23" s="470"/>
      <c r="E23" s="494">
        <v>6600</v>
      </c>
      <c r="F23" s="494"/>
      <c r="G23" s="495" t="s">
        <v>179</v>
      </c>
      <c r="H23" s="481">
        <f>H24</f>
        <v>5900000</v>
      </c>
    </row>
    <row r="24" s="437" customFormat="1" ht="18" customHeight="1" spans="2:8">
      <c r="B24" s="462"/>
      <c r="C24" s="469"/>
      <c r="D24" s="470"/>
      <c r="E24" s="466"/>
      <c r="F24" s="466">
        <v>6606</v>
      </c>
      <c r="G24" s="482" t="s">
        <v>180</v>
      </c>
      <c r="H24" s="483">
        <v>5900000</v>
      </c>
    </row>
    <row r="25" s="436" customFormat="1" ht="18" customHeight="1" spans="2:8">
      <c r="B25" s="470"/>
      <c r="C25" s="470"/>
      <c r="D25" s="470"/>
      <c r="E25" s="479">
        <v>6750</v>
      </c>
      <c r="F25" s="479"/>
      <c r="G25" s="495" t="s">
        <v>181</v>
      </c>
      <c r="H25" s="481">
        <f>H26</f>
        <v>6500000</v>
      </c>
    </row>
    <row r="26" s="436" customFormat="1" ht="18" customHeight="1" spans="2:8">
      <c r="B26" s="470"/>
      <c r="C26" s="470"/>
      <c r="D26" s="470"/>
      <c r="E26" s="479"/>
      <c r="F26" s="466">
        <v>6751</v>
      </c>
      <c r="G26" s="482" t="s">
        <v>182</v>
      </c>
      <c r="H26" s="483">
        <v>6500000</v>
      </c>
    </row>
    <row r="27" s="436" customFormat="1" ht="18" customHeight="1" spans="2:8">
      <c r="B27" s="470"/>
      <c r="C27" s="470"/>
      <c r="D27" s="470"/>
      <c r="E27" s="479">
        <v>6900</v>
      </c>
      <c r="F27" s="479"/>
      <c r="G27" s="495" t="s">
        <v>183</v>
      </c>
      <c r="H27" s="481">
        <f>SUM(H28:H28)</f>
        <v>10500000</v>
      </c>
    </row>
    <row r="28" s="437" customFormat="1" ht="18" customHeight="1" spans="2:8">
      <c r="B28" s="462"/>
      <c r="C28" s="469"/>
      <c r="D28" s="470"/>
      <c r="E28" s="466"/>
      <c r="F28" s="466">
        <v>6907</v>
      </c>
      <c r="G28" s="482" t="s">
        <v>184</v>
      </c>
      <c r="H28" s="483">
        <v>10500000</v>
      </c>
    </row>
    <row r="29" s="436" customFormat="1" ht="18" customHeight="1" spans="2:8">
      <c r="B29" s="470"/>
      <c r="C29" s="470"/>
      <c r="D29" s="470"/>
      <c r="E29" s="479">
        <v>7000</v>
      </c>
      <c r="F29" s="479"/>
      <c r="G29" s="484" t="s">
        <v>185</v>
      </c>
      <c r="H29" s="481">
        <f>SUM(H30:H30)</f>
        <v>18700000</v>
      </c>
    </row>
    <row r="30" s="437" customFormat="1" ht="18" customHeight="1" spans="2:8">
      <c r="B30" s="462"/>
      <c r="C30" s="469"/>
      <c r="D30" s="470"/>
      <c r="E30" s="466"/>
      <c r="F30" s="466">
        <v>7001</v>
      </c>
      <c r="G30" s="482" t="s">
        <v>186</v>
      </c>
      <c r="H30" s="483">
        <v>18700000</v>
      </c>
    </row>
    <row r="31" s="436" customFormat="1" ht="18" customHeight="1" spans="2:8">
      <c r="B31" s="470"/>
      <c r="C31" s="470"/>
      <c r="D31" s="470"/>
      <c r="E31" s="479">
        <v>7750</v>
      </c>
      <c r="F31" s="479"/>
      <c r="G31" s="480" t="s">
        <v>187</v>
      </c>
      <c r="H31" s="481">
        <f>SUM(H32:H32)</f>
        <v>117100000</v>
      </c>
    </row>
    <row r="32" s="439" customFormat="1" ht="18" customHeight="1" spans="2:8">
      <c r="B32" s="496"/>
      <c r="C32" s="496"/>
      <c r="D32" s="496"/>
      <c r="E32" s="497"/>
      <c r="F32" s="497">
        <v>7799</v>
      </c>
      <c r="G32" s="498" t="s">
        <v>188</v>
      </c>
      <c r="H32" s="499">
        <v>117100000</v>
      </c>
    </row>
    <row r="33" s="434" customFormat="1" ht="18" customHeight="1" spans="2:8">
      <c r="B33" s="463">
        <v>809</v>
      </c>
      <c r="C33" s="743" t="s">
        <v>189</v>
      </c>
      <c r="D33" s="463"/>
      <c r="E33" s="472"/>
      <c r="F33" s="472"/>
      <c r="G33" s="473" t="s">
        <v>190</v>
      </c>
      <c r="H33" s="474">
        <f>H34</f>
        <v>543440300</v>
      </c>
    </row>
    <row r="34" s="435" customFormat="1" ht="18" customHeight="1" spans="2:8">
      <c r="B34" s="475"/>
      <c r="C34" s="475"/>
      <c r="D34" s="744" t="s">
        <v>191</v>
      </c>
      <c r="E34" s="476"/>
      <c r="F34" s="476"/>
      <c r="G34" s="477" t="s">
        <v>192</v>
      </c>
      <c r="H34" s="478">
        <f>H35+H37+H40+H42+H44+H48+H50+H52+H54</f>
        <v>543440300</v>
      </c>
    </row>
    <row r="35" s="436" customFormat="1" ht="18" customHeight="1" spans="2:8">
      <c r="B35" s="470"/>
      <c r="C35" s="470"/>
      <c r="D35" s="470"/>
      <c r="E35" s="479">
        <v>6250</v>
      </c>
      <c r="F35" s="479"/>
      <c r="G35" s="480" t="s">
        <v>168</v>
      </c>
      <c r="H35" s="481">
        <f>H36</f>
        <v>1900000</v>
      </c>
    </row>
    <row r="36" s="437" customFormat="1" ht="18" customHeight="1" spans="2:8">
      <c r="B36" s="462"/>
      <c r="C36" s="469"/>
      <c r="D36" s="470"/>
      <c r="E36" s="466"/>
      <c r="F36" s="466">
        <v>6299</v>
      </c>
      <c r="G36" s="482" t="s">
        <v>169</v>
      </c>
      <c r="H36" s="483">
        <v>1900000</v>
      </c>
    </row>
    <row r="37" s="436" customFormat="1" ht="18" customHeight="1" spans="2:8">
      <c r="B37" s="470"/>
      <c r="C37" s="470"/>
      <c r="D37" s="470"/>
      <c r="E37" s="479">
        <v>6300</v>
      </c>
      <c r="F37" s="479"/>
      <c r="G37" s="484" t="s">
        <v>170</v>
      </c>
      <c r="H37" s="481">
        <f>SUM(H38:H39)</f>
        <v>33018400</v>
      </c>
    </row>
    <row r="38" s="440" customFormat="1" ht="18" customHeight="1" spans="2:9">
      <c r="B38" s="500"/>
      <c r="C38" s="500"/>
      <c r="D38" s="500"/>
      <c r="E38" s="501"/>
      <c r="F38" s="501">
        <v>6301</v>
      </c>
      <c r="G38" s="502" t="s">
        <v>193</v>
      </c>
      <c r="H38" s="503">
        <v>28190800</v>
      </c>
      <c r="I38" s="519"/>
    </row>
    <row r="39" s="437" customFormat="1" ht="18" customHeight="1" spans="2:9">
      <c r="B39" s="462"/>
      <c r="C39" s="469"/>
      <c r="D39" s="470"/>
      <c r="E39" s="466"/>
      <c r="F39" s="466">
        <v>6302</v>
      </c>
      <c r="G39" s="485" t="s">
        <v>171</v>
      </c>
      <c r="H39" s="483">
        <v>4827600</v>
      </c>
      <c r="I39" s="519"/>
    </row>
    <row r="40" s="436" customFormat="1" ht="18" customHeight="1" spans="2:9">
      <c r="B40" s="470"/>
      <c r="C40" s="470"/>
      <c r="D40" s="470"/>
      <c r="E40" s="479">
        <v>6350</v>
      </c>
      <c r="F40" s="479"/>
      <c r="G40" s="486" t="s">
        <v>172</v>
      </c>
      <c r="H40" s="481">
        <f>H41</f>
        <v>192210000</v>
      </c>
      <c r="I40" s="520"/>
    </row>
    <row r="41" s="437" customFormat="1" ht="18" customHeight="1" spans="2:8">
      <c r="B41" s="462"/>
      <c r="C41" s="469"/>
      <c r="D41" s="470"/>
      <c r="E41" s="466"/>
      <c r="F41" s="466">
        <v>6353</v>
      </c>
      <c r="G41" s="487" t="s">
        <v>173</v>
      </c>
      <c r="H41" s="483">
        <v>192210000</v>
      </c>
    </row>
    <row r="42" s="437" customFormat="1" ht="18" customHeight="1" spans="2:8">
      <c r="B42" s="462"/>
      <c r="C42" s="469"/>
      <c r="D42" s="470"/>
      <c r="E42" s="479">
        <v>6400</v>
      </c>
      <c r="F42" s="479"/>
      <c r="G42" s="486" t="s">
        <v>174</v>
      </c>
      <c r="H42" s="504">
        <f>H43</f>
        <v>6400000</v>
      </c>
    </row>
    <row r="43" s="437" customFormat="1" ht="18" customHeight="1" spans="2:8">
      <c r="B43" s="462"/>
      <c r="C43" s="469"/>
      <c r="D43" s="470"/>
      <c r="E43" s="466"/>
      <c r="F43" s="466">
        <v>6449</v>
      </c>
      <c r="G43" s="487" t="s">
        <v>176</v>
      </c>
      <c r="H43" s="483">
        <v>6400000</v>
      </c>
    </row>
    <row r="44" s="441" customFormat="1" ht="18" customHeight="1" spans="2:8">
      <c r="B44" s="490"/>
      <c r="C44" s="490"/>
      <c r="D44" s="490"/>
      <c r="E44" s="505">
        <v>6550</v>
      </c>
      <c r="F44" s="505"/>
      <c r="G44" s="506" t="s">
        <v>177</v>
      </c>
      <c r="H44" s="507">
        <f>H45+H46+H47</f>
        <v>22432000</v>
      </c>
    </row>
    <row r="45" s="438" customFormat="1" ht="18" customHeight="1" spans="2:8">
      <c r="B45" s="488"/>
      <c r="C45" s="489"/>
      <c r="D45" s="490"/>
      <c r="E45" s="491"/>
      <c r="F45" s="491">
        <v>6551</v>
      </c>
      <c r="G45" s="492" t="s">
        <v>178</v>
      </c>
      <c r="H45" s="493">
        <v>6799000</v>
      </c>
    </row>
    <row r="46" s="438" customFormat="1" ht="18" customHeight="1" spans="2:8">
      <c r="B46" s="488"/>
      <c r="C46" s="489"/>
      <c r="D46" s="490"/>
      <c r="E46" s="491"/>
      <c r="F46" s="491">
        <v>6552</v>
      </c>
      <c r="G46" s="492" t="s">
        <v>194</v>
      </c>
      <c r="H46" s="493">
        <v>4500000</v>
      </c>
    </row>
    <row r="47" s="438" customFormat="1" ht="18" customHeight="1" spans="2:8">
      <c r="B47" s="488"/>
      <c r="C47" s="489"/>
      <c r="D47" s="490"/>
      <c r="E47" s="491"/>
      <c r="F47" s="491">
        <v>6599</v>
      </c>
      <c r="G47" s="492" t="s">
        <v>195</v>
      </c>
      <c r="H47" s="493">
        <v>11133000</v>
      </c>
    </row>
    <row r="48" s="436" customFormat="1" ht="18" customHeight="1" spans="2:8">
      <c r="B48" s="470"/>
      <c r="C48" s="470"/>
      <c r="D48" s="470"/>
      <c r="E48" s="479">
        <v>6750</v>
      </c>
      <c r="F48" s="479"/>
      <c r="G48" s="484" t="s">
        <v>196</v>
      </c>
      <c r="H48" s="481">
        <f>SUM(H49:H49)</f>
        <v>38000000</v>
      </c>
    </row>
    <row r="49" s="440" customFormat="1" ht="18" customHeight="1" spans="2:8">
      <c r="B49" s="500"/>
      <c r="C49" s="500"/>
      <c r="D49" s="500"/>
      <c r="E49" s="501"/>
      <c r="F49" s="501">
        <v>6799</v>
      </c>
      <c r="G49" s="502" t="s">
        <v>197</v>
      </c>
      <c r="H49" s="503">
        <v>38000000</v>
      </c>
    </row>
    <row r="50" s="436" customFormat="1" ht="18" customHeight="1" spans="2:8">
      <c r="B50" s="470"/>
      <c r="C50" s="470"/>
      <c r="D50" s="470"/>
      <c r="E50" s="479">
        <v>7000</v>
      </c>
      <c r="F50" s="479"/>
      <c r="G50" s="484" t="s">
        <v>185</v>
      </c>
      <c r="H50" s="481">
        <f>H51</f>
        <v>9800000</v>
      </c>
    </row>
    <row r="51" s="437" customFormat="1" ht="18" customHeight="1" spans="2:8">
      <c r="B51" s="462"/>
      <c r="C51" s="469"/>
      <c r="D51" s="470"/>
      <c r="E51" s="466"/>
      <c r="F51" s="466">
        <v>7001</v>
      </c>
      <c r="G51" s="482" t="s">
        <v>186</v>
      </c>
      <c r="H51" s="483">
        <v>9800000</v>
      </c>
    </row>
    <row r="52" s="436" customFormat="1" ht="18" customHeight="1" spans="2:8">
      <c r="B52" s="470"/>
      <c r="C52" s="470"/>
      <c r="D52" s="470"/>
      <c r="E52" s="479">
        <v>7750</v>
      </c>
      <c r="F52" s="479"/>
      <c r="G52" s="480" t="s">
        <v>198</v>
      </c>
      <c r="H52" s="481">
        <f>SUM(H53:H53)</f>
        <v>73172400</v>
      </c>
    </row>
    <row r="53" s="438" customFormat="1" ht="18" customHeight="1" spans="2:8">
      <c r="B53" s="488"/>
      <c r="C53" s="489"/>
      <c r="D53" s="490"/>
      <c r="E53" s="491"/>
      <c r="F53" s="491">
        <v>7799</v>
      </c>
      <c r="G53" s="508" t="s">
        <v>188</v>
      </c>
      <c r="H53" s="509">
        <v>73172400</v>
      </c>
    </row>
    <row r="54" s="442" customFormat="1" ht="18" customHeight="1" spans="2:8">
      <c r="B54" s="510"/>
      <c r="C54" s="510"/>
      <c r="D54" s="510"/>
      <c r="E54" s="511">
        <v>8000</v>
      </c>
      <c r="F54" s="511"/>
      <c r="G54" s="512" t="s">
        <v>199</v>
      </c>
      <c r="H54" s="513">
        <f>H55</f>
        <v>166507500</v>
      </c>
    </row>
    <row r="55" s="438" customFormat="1" ht="18" customHeight="1" spans="2:8">
      <c r="B55" s="488"/>
      <c r="C55" s="489"/>
      <c r="D55" s="490"/>
      <c r="E55" s="491"/>
      <c r="F55" s="491">
        <v>8006</v>
      </c>
      <c r="G55" s="508" t="s">
        <v>200</v>
      </c>
      <c r="H55" s="509">
        <v>166507500</v>
      </c>
    </row>
    <row r="56" s="434" customFormat="1" ht="18" customHeight="1" spans="2:8">
      <c r="B56" s="463">
        <v>989</v>
      </c>
      <c r="C56" s="463">
        <v>160</v>
      </c>
      <c r="D56" s="463"/>
      <c r="E56" s="472"/>
      <c r="F56" s="472"/>
      <c r="G56" s="473" t="s">
        <v>201</v>
      </c>
      <c r="H56" s="474">
        <f>H57</f>
        <v>38390000</v>
      </c>
    </row>
    <row r="57" s="435" customFormat="1" ht="18" customHeight="1" spans="2:8">
      <c r="B57" s="475"/>
      <c r="C57" s="475"/>
      <c r="D57" s="475">
        <v>161</v>
      </c>
      <c r="E57" s="476"/>
      <c r="F57" s="476"/>
      <c r="G57" s="477" t="s">
        <v>202</v>
      </c>
      <c r="H57" s="478">
        <f>H58+H61+H63</f>
        <v>38390000</v>
      </c>
    </row>
    <row r="58" s="437" customFormat="1" ht="18" customHeight="1" spans="2:8">
      <c r="B58" s="462"/>
      <c r="C58" s="469"/>
      <c r="D58" s="470"/>
      <c r="E58" s="479">
        <v>6550</v>
      </c>
      <c r="F58" s="479"/>
      <c r="G58" s="484" t="s">
        <v>203</v>
      </c>
      <c r="H58" s="481">
        <f>SUM(H59:H60)</f>
        <v>18090000</v>
      </c>
    </row>
    <row r="59" s="443" customFormat="1" ht="18" customHeight="1" spans="2:8">
      <c r="B59" s="514"/>
      <c r="C59" s="514"/>
      <c r="D59" s="514"/>
      <c r="E59" s="479"/>
      <c r="F59" s="515">
        <v>6551</v>
      </c>
      <c r="G59" s="516" t="s">
        <v>178</v>
      </c>
      <c r="H59" s="517">
        <v>4700000</v>
      </c>
    </row>
    <row r="60" s="437" customFormat="1" ht="18" customHeight="1" spans="2:8">
      <c r="B60" s="462"/>
      <c r="C60" s="469"/>
      <c r="D60" s="470"/>
      <c r="E60" s="466"/>
      <c r="F60" s="466">
        <v>6599</v>
      </c>
      <c r="G60" s="482" t="s">
        <v>204</v>
      </c>
      <c r="H60" s="483">
        <v>13390000</v>
      </c>
    </row>
    <row r="61" s="437" customFormat="1" ht="18" customHeight="1" spans="2:8">
      <c r="B61" s="462"/>
      <c r="C61" s="469"/>
      <c r="D61" s="470"/>
      <c r="E61" s="479">
        <v>6600</v>
      </c>
      <c r="F61" s="479"/>
      <c r="G61" s="484" t="s">
        <v>179</v>
      </c>
      <c r="H61" s="481">
        <f>H62</f>
        <v>4300000</v>
      </c>
    </row>
    <row r="62" s="437" customFormat="1" ht="18" customHeight="1" spans="2:8">
      <c r="B62" s="462"/>
      <c r="C62" s="469"/>
      <c r="D62" s="470"/>
      <c r="E62" s="466"/>
      <c r="F62" s="466">
        <v>6606</v>
      </c>
      <c r="G62" s="482" t="s">
        <v>180</v>
      </c>
      <c r="H62" s="483">
        <v>4300000</v>
      </c>
    </row>
    <row r="63" s="437" customFormat="1" ht="18" customHeight="1" spans="2:8">
      <c r="B63" s="462"/>
      <c r="C63" s="469"/>
      <c r="D63" s="470"/>
      <c r="E63" s="479">
        <v>7000</v>
      </c>
      <c r="F63" s="479"/>
      <c r="G63" s="484" t="s">
        <v>185</v>
      </c>
      <c r="H63" s="504">
        <f>H64</f>
        <v>16000000</v>
      </c>
    </row>
    <row r="64" s="437" customFormat="1" ht="18" customHeight="1" spans="2:8">
      <c r="B64" s="462"/>
      <c r="C64" s="469"/>
      <c r="D64" s="470"/>
      <c r="E64" s="466"/>
      <c r="F64" s="466">
        <v>7001</v>
      </c>
      <c r="G64" s="482" t="s">
        <v>186</v>
      </c>
      <c r="H64" s="483">
        <v>16000000</v>
      </c>
    </row>
    <row r="65" s="434" customFormat="1" ht="18" customHeight="1" spans="2:8">
      <c r="B65" s="463">
        <v>989</v>
      </c>
      <c r="C65" s="463">
        <v>190</v>
      </c>
      <c r="D65" s="463"/>
      <c r="E65" s="472"/>
      <c r="F65" s="472"/>
      <c r="G65" s="473" t="s">
        <v>205</v>
      </c>
      <c r="H65" s="474">
        <f>H66</f>
        <v>22450000</v>
      </c>
    </row>
    <row r="66" s="435" customFormat="1" ht="18" customHeight="1" spans="2:8">
      <c r="B66" s="475"/>
      <c r="C66" s="475"/>
      <c r="D66" s="475">
        <v>191</v>
      </c>
      <c r="E66" s="476"/>
      <c r="F66" s="476"/>
      <c r="G66" s="477" t="s">
        <v>206</v>
      </c>
      <c r="H66" s="478">
        <f>H67+H69+H71+H76+H74</f>
        <v>22450000</v>
      </c>
    </row>
    <row r="67" s="435" customFormat="1" ht="18" customHeight="1" spans="2:8">
      <c r="B67" s="475"/>
      <c r="C67" s="475"/>
      <c r="D67" s="475"/>
      <c r="E67" s="479">
        <v>6440</v>
      </c>
      <c r="F67" s="479"/>
      <c r="G67" s="484" t="s">
        <v>207</v>
      </c>
      <c r="H67" s="481">
        <f>SUM(H68:H68)</f>
        <v>5900000</v>
      </c>
    </row>
    <row r="68" s="435" customFormat="1" ht="18" customHeight="1" spans="2:8">
      <c r="B68" s="475"/>
      <c r="C68" s="475"/>
      <c r="D68" s="475"/>
      <c r="E68" s="479"/>
      <c r="F68" s="515">
        <v>6449</v>
      </c>
      <c r="G68" s="516" t="s">
        <v>208</v>
      </c>
      <c r="H68" s="517">
        <v>5900000</v>
      </c>
    </row>
    <row r="69" s="436" customFormat="1" ht="18" customHeight="1" spans="2:8">
      <c r="B69" s="470"/>
      <c r="C69" s="470"/>
      <c r="D69" s="470"/>
      <c r="E69" s="479">
        <v>6750</v>
      </c>
      <c r="F69" s="479"/>
      <c r="G69" s="484" t="s">
        <v>179</v>
      </c>
      <c r="H69" s="481">
        <f>H70</f>
        <v>9000000</v>
      </c>
    </row>
    <row r="70" s="437" customFormat="1" ht="18" customHeight="1" spans="2:8">
      <c r="B70" s="462"/>
      <c r="C70" s="469"/>
      <c r="D70" s="470"/>
      <c r="E70" s="466"/>
      <c r="F70" s="466">
        <v>6799</v>
      </c>
      <c r="G70" s="482" t="s">
        <v>209</v>
      </c>
      <c r="H70" s="483">
        <v>9000000</v>
      </c>
    </row>
    <row r="71" s="444" customFormat="1" ht="18" customHeight="1" spans="2:8">
      <c r="B71" s="521"/>
      <c r="C71" s="521"/>
      <c r="D71" s="521"/>
      <c r="E71" s="522">
        <v>6900</v>
      </c>
      <c r="F71" s="522"/>
      <c r="G71" s="523"/>
      <c r="H71" s="504">
        <f>H72+H73</f>
        <v>5590000</v>
      </c>
    </row>
    <row r="72" s="437" customFormat="1" ht="18" customHeight="1" spans="2:8">
      <c r="B72" s="462"/>
      <c r="C72" s="469"/>
      <c r="D72" s="470"/>
      <c r="E72" s="466"/>
      <c r="F72" s="466">
        <v>6912</v>
      </c>
      <c r="G72" s="482" t="s">
        <v>210</v>
      </c>
      <c r="H72" s="483">
        <v>2840000</v>
      </c>
    </row>
    <row r="73" s="437" customFormat="1" ht="18" customHeight="1" spans="2:8">
      <c r="B73" s="462"/>
      <c r="C73" s="469"/>
      <c r="D73" s="470"/>
      <c r="E73" s="466"/>
      <c r="F73" s="466">
        <v>6949</v>
      </c>
      <c r="G73" s="482" t="s">
        <v>211</v>
      </c>
      <c r="H73" s="483">
        <v>2750000</v>
      </c>
    </row>
    <row r="74" s="437" customFormat="1" ht="18" customHeight="1" spans="2:8">
      <c r="B74" s="462"/>
      <c r="C74" s="469"/>
      <c r="D74" s="470"/>
      <c r="E74" s="479">
        <v>7000</v>
      </c>
      <c r="F74" s="479"/>
      <c r="G74" s="484" t="s">
        <v>185</v>
      </c>
      <c r="H74" s="504">
        <f>H75</f>
        <v>160000</v>
      </c>
    </row>
    <row r="75" s="437" customFormat="1" ht="18" customHeight="1" spans="2:8">
      <c r="B75" s="462"/>
      <c r="C75" s="469"/>
      <c r="D75" s="470"/>
      <c r="E75" s="466"/>
      <c r="F75" s="466">
        <v>7001</v>
      </c>
      <c r="G75" s="482" t="s">
        <v>186</v>
      </c>
      <c r="H75" s="517">
        <v>160000</v>
      </c>
    </row>
    <row r="76" s="444" customFormat="1" ht="18" customHeight="1" spans="2:8">
      <c r="B76" s="521"/>
      <c r="C76" s="521"/>
      <c r="D76" s="521"/>
      <c r="E76" s="522">
        <v>7750</v>
      </c>
      <c r="F76" s="522"/>
      <c r="G76" s="523" t="s">
        <v>169</v>
      </c>
      <c r="H76" s="504">
        <f>H77</f>
        <v>1800000</v>
      </c>
    </row>
    <row r="77" s="437" customFormat="1" ht="18" customHeight="1" spans="2:8">
      <c r="B77" s="462"/>
      <c r="C77" s="469"/>
      <c r="D77" s="470"/>
      <c r="E77" s="466"/>
      <c r="F77" s="466">
        <v>7799</v>
      </c>
      <c r="G77" s="482" t="s">
        <v>186</v>
      </c>
      <c r="H77" s="483">
        <v>1800000</v>
      </c>
    </row>
    <row r="78" s="434" customFormat="1" ht="18" customHeight="1" spans="2:8">
      <c r="B78" s="463">
        <v>989</v>
      </c>
      <c r="C78" s="463">
        <v>220</v>
      </c>
      <c r="D78" s="463"/>
      <c r="E78" s="472"/>
      <c r="F78" s="472"/>
      <c r="G78" s="473" t="s">
        <v>212</v>
      </c>
      <c r="H78" s="474">
        <f>H79</f>
        <v>47406000</v>
      </c>
    </row>
    <row r="79" s="435" customFormat="1" ht="18" customHeight="1" spans="2:8">
      <c r="B79" s="475"/>
      <c r="C79" s="475"/>
      <c r="D79" s="475">
        <v>221</v>
      </c>
      <c r="E79" s="476"/>
      <c r="F79" s="476"/>
      <c r="G79" s="477" t="s">
        <v>212</v>
      </c>
      <c r="H79" s="478">
        <f>H80+H82+H84+H86+H88+H90</f>
        <v>47406000</v>
      </c>
    </row>
    <row r="80" s="444" customFormat="1" ht="18" customHeight="1" spans="2:8">
      <c r="B80" s="521"/>
      <c r="C80" s="521"/>
      <c r="D80" s="521"/>
      <c r="E80" s="522">
        <v>6250</v>
      </c>
      <c r="F80" s="522"/>
      <c r="G80" s="523" t="s">
        <v>168</v>
      </c>
      <c r="H80" s="504">
        <f>H81</f>
        <v>475000</v>
      </c>
    </row>
    <row r="81" s="435" customFormat="1" ht="18" customHeight="1" spans="2:8">
      <c r="B81" s="475"/>
      <c r="C81" s="475"/>
      <c r="D81" s="475"/>
      <c r="E81" s="476"/>
      <c r="F81" s="524">
        <v>6299</v>
      </c>
      <c r="G81" s="525" t="s">
        <v>213</v>
      </c>
      <c r="H81" s="526">
        <v>475000</v>
      </c>
    </row>
    <row r="82" s="444" customFormat="1" ht="18" customHeight="1" spans="2:8">
      <c r="B82" s="521"/>
      <c r="C82" s="521"/>
      <c r="D82" s="521"/>
      <c r="E82" s="522">
        <v>6550</v>
      </c>
      <c r="F82" s="522"/>
      <c r="G82" s="523" t="s">
        <v>214</v>
      </c>
      <c r="H82" s="504">
        <f>H83</f>
        <v>3221000</v>
      </c>
    </row>
    <row r="83" s="435" customFormat="1" ht="18" customHeight="1" spans="2:8">
      <c r="B83" s="475"/>
      <c r="C83" s="475"/>
      <c r="D83" s="475"/>
      <c r="E83" s="476"/>
      <c r="F83" s="524">
        <v>6599</v>
      </c>
      <c r="G83" s="525" t="s">
        <v>204</v>
      </c>
      <c r="H83" s="526">
        <v>3221000</v>
      </c>
    </row>
    <row r="84" s="444" customFormat="1" ht="18" customHeight="1" spans="2:8">
      <c r="B84" s="521"/>
      <c r="C84" s="521"/>
      <c r="D84" s="521"/>
      <c r="E84" s="522">
        <v>6600</v>
      </c>
      <c r="F84" s="522"/>
      <c r="G84" s="523" t="s">
        <v>179</v>
      </c>
      <c r="H84" s="504">
        <f>H85</f>
        <v>3860000</v>
      </c>
    </row>
    <row r="85" s="435" customFormat="1" ht="18" customHeight="1" spans="2:8">
      <c r="B85" s="475"/>
      <c r="C85" s="475"/>
      <c r="D85" s="475"/>
      <c r="E85" s="476"/>
      <c r="F85" s="524">
        <v>6606</v>
      </c>
      <c r="G85" s="525" t="s">
        <v>180</v>
      </c>
      <c r="H85" s="526">
        <v>3860000</v>
      </c>
    </row>
    <row r="86" s="444" customFormat="1" ht="18" customHeight="1" spans="2:8">
      <c r="B86" s="521"/>
      <c r="C86" s="521"/>
      <c r="D86" s="521"/>
      <c r="E86" s="522">
        <v>6750</v>
      </c>
      <c r="F86" s="522"/>
      <c r="G86" s="523" t="s">
        <v>196</v>
      </c>
      <c r="H86" s="504">
        <f>H87</f>
        <v>1000000</v>
      </c>
    </row>
    <row r="87" s="435" customFormat="1" ht="18" customHeight="1" spans="2:8">
      <c r="B87" s="475"/>
      <c r="C87" s="475"/>
      <c r="D87" s="475"/>
      <c r="E87" s="476"/>
      <c r="F87" s="524">
        <v>6751</v>
      </c>
      <c r="G87" s="525" t="s">
        <v>215</v>
      </c>
      <c r="H87" s="526">
        <v>1000000</v>
      </c>
    </row>
    <row r="88" s="444" customFormat="1" ht="18" customHeight="1" spans="2:8">
      <c r="B88" s="521"/>
      <c r="C88" s="521"/>
      <c r="D88" s="521"/>
      <c r="E88" s="522">
        <v>7000</v>
      </c>
      <c r="F88" s="522"/>
      <c r="G88" s="523" t="s">
        <v>185</v>
      </c>
      <c r="H88" s="504">
        <f>H89</f>
        <v>5225000</v>
      </c>
    </row>
    <row r="89" s="435" customFormat="1" ht="18" customHeight="1" spans="2:8">
      <c r="B89" s="475"/>
      <c r="C89" s="475"/>
      <c r="D89" s="475"/>
      <c r="E89" s="476"/>
      <c r="F89" s="524">
        <v>7001</v>
      </c>
      <c r="G89" s="525" t="s">
        <v>216</v>
      </c>
      <c r="H89" s="526">
        <v>5225000</v>
      </c>
    </row>
    <row r="90" s="436" customFormat="1" ht="18" customHeight="1" spans="2:8">
      <c r="B90" s="470"/>
      <c r="C90" s="470"/>
      <c r="D90" s="470"/>
      <c r="E90" s="479">
        <v>7750</v>
      </c>
      <c r="F90" s="479"/>
      <c r="G90" s="480" t="s">
        <v>187</v>
      </c>
      <c r="H90" s="481">
        <f>H91+H92</f>
        <v>33625000</v>
      </c>
    </row>
    <row r="91" s="443" customFormat="1" ht="18" customHeight="1" spans="2:8">
      <c r="B91" s="514"/>
      <c r="C91" s="514"/>
      <c r="D91" s="514"/>
      <c r="E91" s="515"/>
      <c r="F91" s="515">
        <v>7764</v>
      </c>
      <c r="G91" s="527" t="s">
        <v>217</v>
      </c>
      <c r="H91" s="517">
        <v>1050000</v>
      </c>
    </row>
    <row r="92" s="438" customFormat="1" ht="18" customHeight="1" spans="2:8">
      <c r="B92" s="488"/>
      <c r="C92" s="489"/>
      <c r="D92" s="490"/>
      <c r="E92" s="491"/>
      <c r="F92" s="491">
        <v>7799</v>
      </c>
      <c r="G92" s="508" t="s">
        <v>188</v>
      </c>
      <c r="H92" s="509">
        <v>32575000</v>
      </c>
    </row>
    <row r="93" s="434" customFormat="1" ht="18" customHeight="1" spans="2:8">
      <c r="B93" s="463">
        <v>989</v>
      </c>
      <c r="C93" s="463">
        <v>250</v>
      </c>
      <c r="D93" s="463"/>
      <c r="E93" s="472"/>
      <c r="F93" s="472"/>
      <c r="G93" s="473" t="s">
        <v>218</v>
      </c>
      <c r="H93" s="474">
        <f>H94</f>
        <v>46000000</v>
      </c>
    </row>
    <row r="94" s="435" customFormat="1" ht="18" customHeight="1" spans="2:8">
      <c r="B94" s="475"/>
      <c r="C94" s="475"/>
      <c r="D94" s="475">
        <v>278</v>
      </c>
      <c r="E94" s="476"/>
      <c r="F94" s="476"/>
      <c r="G94" s="473" t="s">
        <v>218</v>
      </c>
      <c r="H94" s="478">
        <f>H95+H97</f>
        <v>46000000</v>
      </c>
    </row>
    <row r="95" s="436" customFormat="1" ht="18" customHeight="1" spans="2:8">
      <c r="B95" s="470"/>
      <c r="C95" s="470"/>
      <c r="D95" s="470"/>
      <c r="E95" s="479">
        <v>6550</v>
      </c>
      <c r="F95" s="479"/>
      <c r="G95" s="484" t="s">
        <v>203</v>
      </c>
      <c r="H95" s="481">
        <f>H96</f>
        <v>11920000</v>
      </c>
    </row>
    <row r="96" s="438" customFormat="1" ht="18" customHeight="1" spans="2:8">
      <c r="B96" s="488"/>
      <c r="C96" s="489"/>
      <c r="D96" s="490"/>
      <c r="E96" s="466"/>
      <c r="F96" s="466">
        <v>6599</v>
      </c>
      <c r="G96" s="482" t="s">
        <v>204</v>
      </c>
      <c r="H96" s="509">
        <v>11920000</v>
      </c>
    </row>
    <row r="97" s="438" customFormat="1" ht="18" customHeight="1" spans="2:8">
      <c r="B97" s="488"/>
      <c r="C97" s="489"/>
      <c r="D97" s="490"/>
      <c r="E97" s="479">
        <v>7750</v>
      </c>
      <c r="F97" s="479"/>
      <c r="G97" s="480" t="s">
        <v>169</v>
      </c>
      <c r="H97" s="513">
        <f>H98</f>
        <v>34080000</v>
      </c>
    </row>
    <row r="98" s="438" customFormat="1" ht="18" customHeight="1" spans="2:8">
      <c r="B98" s="488"/>
      <c r="C98" s="489"/>
      <c r="D98" s="490"/>
      <c r="E98" s="466"/>
      <c r="F98" s="466">
        <v>7799</v>
      </c>
      <c r="G98" s="482" t="s">
        <v>207</v>
      </c>
      <c r="H98" s="509">
        <v>34080000</v>
      </c>
    </row>
    <row r="99" s="434" customFormat="1" ht="18" customHeight="1" spans="2:8">
      <c r="B99" s="463">
        <v>805</v>
      </c>
      <c r="C99" s="463">
        <v>340</v>
      </c>
      <c r="D99" s="463"/>
      <c r="E99" s="472"/>
      <c r="F99" s="472"/>
      <c r="G99" s="473" t="s">
        <v>219</v>
      </c>
      <c r="H99" s="474">
        <f>H100</f>
        <v>3471935221</v>
      </c>
    </row>
    <row r="100" s="445" customFormat="1" ht="18" customHeight="1" spans="2:8">
      <c r="B100" s="528"/>
      <c r="C100" s="528"/>
      <c r="D100" s="528">
        <v>341</v>
      </c>
      <c r="E100" s="529"/>
      <c r="F100" s="530"/>
      <c r="G100" s="531" t="s">
        <v>220</v>
      </c>
      <c r="H100" s="478">
        <f>H101+H103+H106+H108+H112+H114+H116+H119+H122+H127+H129+H132+H134+H138+H140+H142+H145</f>
        <v>3471935221</v>
      </c>
    </row>
    <row r="101" s="446" customFormat="1" ht="18" customHeight="1" spans="2:9">
      <c r="B101" s="532"/>
      <c r="C101" s="533"/>
      <c r="D101" s="533"/>
      <c r="E101" s="534">
        <v>6000</v>
      </c>
      <c r="F101" s="534"/>
      <c r="G101" s="486" t="s">
        <v>221</v>
      </c>
      <c r="H101" s="481">
        <f>SUM(H102:H102)</f>
        <v>747059402</v>
      </c>
      <c r="I101" s="544"/>
    </row>
    <row r="102" s="447" customFormat="1" ht="18" customHeight="1" spans="2:8">
      <c r="B102" s="535"/>
      <c r="C102" s="536"/>
      <c r="D102" s="536"/>
      <c r="E102" s="537"/>
      <c r="F102" s="537">
        <v>6001</v>
      </c>
      <c r="G102" s="487" t="s">
        <v>222</v>
      </c>
      <c r="H102" s="538">
        <v>747059402</v>
      </c>
    </row>
    <row r="103" s="446" customFormat="1" ht="18" customHeight="1" spans="2:9">
      <c r="B103" s="532"/>
      <c r="C103" s="533"/>
      <c r="D103" s="533"/>
      <c r="E103" s="534">
        <v>6100</v>
      </c>
      <c r="F103" s="534"/>
      <c r="G103" s="486" t="s">
        <v>223</v>
      </c>
      <c r="H103" s="481">
        <f>SUM(H104:H105)</f>
        <v>203001471</v>
      </c>
      <c r="I103" s="544"/>
    </row>
    <row r="104" s="447" customFormat="1" ht="18" customHeight="1" spans="2:8">
      <c r="B104" s="535"/>
      <c r="C104" s="536"/>
      <c r="D104" s="536"/>
      <c r="E104" s="537"/>
      <c r="F104" s="537">
        <v>6101</v>
      </c>
      <c r="G104" s="487" t="s">
        <v>224</v>
      </c>
      <c r="H104" s="538">
        <v>19575021</v>
      </c>
    </row>
    <row r="105" s="448" customFormat="1" ht="18" customHeight="1" spans="2:8">
      <c r="B105" s="535"/>
      <c r="C105" s="536"/>
      <c r="D105" s="536"/>
      <c r="E105" s="537"/>
      <c r="F105" s="537">
        <v>6124</v>
      </c>
      <c r="G105" s="487" t="s">
        <v>225</v>
      </c>
      <c r="H105" s="538">
        <v>183426450</v>
      </c>
    </row>
    <row r="106" s="446" customFormat="1" ht="18" customHeight="1" spans="2:8">
      <c r="B106" s="532"/>
      <c r="C106" s="533"/>
      <c r="D106" s="533"/>
      <c r="E106" s="534">
        <v>6250</v>
      </c>
      <c r="F106" s="534"/>
      <c r="G106" s="486" t="s">
        <v>226</v>
      </c>
      <c r="H106" s="481">
        <f>SUM(H107:H107)</f>
        <v>62626000</v>
      </c>
    </row>
    <row r="107" s="449" customFormat="1" ht="18" customHeight="1" spans="2:8">
      <c r="B107" s="535"/>
      <c r="C107" s="536"/>
      <c r="D107" s="536"/>
      <c r="E107" s="537"/>
      <c r="F107" s="537">
        <v>6299</v>
      </c>
      <c r="G107" s="487" t="s">
        <v>227</v>
      </c>
      <c r="H107" s="538">
        <v>62626000</v>
      </c>
    </row>
    <row r="108" s="446" customFormat="1" ht="18" customHeight="1" spans="2:8">
      <c r="B108" s="532"/>
      <c r="C108" s="533"/>
      <c r="D108" s="533"/>
      <c r="E108" s="534">
        <v>6300</v>
      </c>
      <c r="F108" s="534"/>
      <c r="G108" s="486" t="s">
        <v>170</v>
      </c>
      <c r="H108" s="481">
        <f>SUM(H109:H111)</f>
        <v>249198383</v>
      </c>
    </row>
    <row r="109" s="447" customFormat="1" ht="18" customHeight="1" spans="2:9">
      <c r="B109" s="535"/>
      <c r="C109" s="536"/>
      <c r="D109" s="536"/>
      <c r="E109" s="537"/>
      <c r="F109" s="537">
        <v>6301</v>
      </c>
      <c r="G109" s="487" t="s">
        <v>228</v>
      </c>
      <c r="H109" s="538">
        <v>211420554</v>
      </c>
      <c r="I109" s="545"/>
    </row>
    <row r="110" s="447" customFormat="1" ht="18" customHeight="1" spans="2:9">
      <c r="B110" s="535"/>
      <c r="C110" s="536"/>
      <c r="D110" s="536"/>
      <c r="E110" s="537"/>
      <c r="F110" s="537">
        <v>6302</v>
      </c>
      <c r="G110" s="487" t="s">
        <v>171</v>
      </c>
      <c r="H110" s="538">
        <v>23082936</v>
      </c>
      <c r="I110" s="545"/>
    </row>
    <row r="111" s="449" customFormat="1" ht="18" customHeight="1" spans="2:9">
      <c r="B111" s="535"/>
      <c r="C111" s="536"/>
      <c r="D111" s="536"/>
      <c r="E111" s="537"/>
      <c r="F111" s="537">
        <v>6303</v>
      </c>
      <c r="G111" s="487" t="s">
        <v>229</v>
      </c>
      <c r="H111" s="538">
        <v>14694893</v>
      </c>
      <c r="I111" s="545"/>
    </row>
    <row r="112" s="450" customFormat="1" ht="18" customHeight="1" spans="2:9">
      <c r="B112" s="539"/>
      <c r="C112" s="540"/>
      <c r="D112" s="540"/>
      <c r="E112" s="541">
        <v>6350</v>
      </c>
      <c r="F112" s="537"/>
      <c r="G112" s="542" t="s">
        <v>230</v>
      </c>
      <c r="H112" s="481">
        <f>H113</f>
        <v>942369500</v>
      </c>
      <c r="I112" s="546"/>
    </row>
    <row r="113" s="450" customFormat="1" ht="18" customHeight="1" spans="2:8">
      <c r="B113" s="539"/>
      <c r="C113" s="540"/>
      <c r="D113" s="540"/>
      <c r="E113" s="537"/>
      <c r="F113" s="537">
        <v>6353</v>
      </c>
      <c r="G113" s="543" t="s">
        <v>231</v>
      </c>
      <c r="H113" s="483">
        <v>942369500</v>
      </c>
    </row>
    <row r="114" s="450" customFormat="1" ht="18" customHeight="1" spans="2:8">
      <c r="B114" s="539"/>
      <c r="C114" s="540"/>
      <c r="D114" s="540"/>
      <c r="E114" s="479">
        <v>6400</v>
      </c>
      <c r="F114" s="479"/>
      <c r="G114" s="486" t="s">
        <v>174</v>
      </c>
      <c r="H114" s="504">
        <f>H115</f>
        <v>59511500</v>
      </c>
    </row>
    <row r="115" s="450" customFormat="1" ht="18" customHeight="1" spans="2:8">
      <c r="B115" s="539"/>
      <c r="C115" s="540"/>
      <c r="D115" s="540"/>
      <c r="E115" s="466"/>
      <c r="F115" s="466">
        <v>6449</v>
      </c>
      <c r="G115" s="487" t="s">
        <v>176</v>
      </c>
      <c r="H115" s="483">
        <v>59511500</v>
      </c>
    </row>
    <row r="116" s="446" customFormat="1" ht="18" customHeight="1" spans="2:8">
      <c r="B116" s="532"/>
      <c r="C116" s="533"/>
      <c r="D116" s="533"/>
      <c r="E116" s="534">
        <v>6500</v>
      </c>
      <c r="F116" s="534"/>
      <c r="G116" s="486" t="s">
        <v>177</v>
      </c>
      <c r="H116" s="481">
        <f>SUM(H117:H118)</f>
        <v>88145403</v>
      </c>
    </row>
    <row r="117" s="449" customFormat="1" ht="18" customHeight="1" spans="2:8">
      <c r="B117" s="535"/>
      <c r="C117" s="536"/>
      <c r="D117" s="536"/>
      <c r="E117" s="537"/>
      <c r="F117" s="537">
        <v>6501</v>
      </c>
      <c r="G117" s="487" t="s">
        <v>232</v>
      </c>
      <c r="H117" s="538">
        <v>71971603</v>
      </c>
    </row>
    <row r="118" s="448" customFormat="1" ht="18" customHeight="1" spans="2:8">
      <c r="B118" s="535"/>
      <c r="C118" s="536"/>
      <c r="D118" s="536"/>
      <c r="E118" s="537"/>
      <c r="F118" s="537">
        <v>6502</v>
      </c>
      <c r="G118" s="487" t="s">
        <v>233</v>
      </c>
      <c r="H118" s="538">
        <v>16173800</v>
      </c>
    </row>
    <row r="119" s="446" customFormat="1" ht="18" customHeight="1" spans="2:8">
      <c r="B119" s="532"/>
      <c r="C119" s="533"/>
      <c r="D119" s="533"/>
      <c r="E119" s="534">
        <v>6550</v>
      </c>
      <c r="F119" s="534"/>
      <c r="G119" s="486" t="s">
        <v>214</v>
      </c>
      <c r="H119" s="481">
        <f>SUM(H120:H121)</f>
        <v>188305600</v>
      </c>
    </row>
    <row r="120" s="448" customFormat="1" ht="18" customHeight="1" spans="2:8">
      <c r="B120" s="535"/>
      <c r="C120" s="536"/>
      <c r="D120" s="536"/>
      <c r="E120" s="537"/>
      <c r="F120" s="537">
        <v>6551</v>
      </c>
      <c r="G120" s="487" t="s">
        <v>178</v>
      </c>
      <c r="H120" s="538">
        <v>104614600</v>
      </c>
    </row>
    <row r="121" s="448" customFormat="1" ht="18" customHeight="1" spans="2:8">
      <c r="B121" s="535"/>
      <c r="C121" s="536"/>
      <c r="D121" s="536"/>
      <c r="E121" s="537"/>
      <c r="F121" s="537">
        <v>6599</v>
      </c>
      <c r="G121" s="487" t="s">
        <v>195</v>
      </c>
      <c r="H121" s="538">
        <v>83691000</v>
      </c>
    </row>
    <row r="122" s="446" customFormat="1" ht="18" customHeight="1" spans="2:8">
      <c r="B122" s="532"/>
      <c r="C122" s="533"/>
      <c r="D122" s="533"/>
      <c r="E122" s="534">
        <v>6600</v>
      </c>
      <c r="F122" s="534"/>
      <c r="G122" s="486" t="s">
        <v>179</v>
      </c>
      <c r="H122" s="481">
        <f>SUM(H123:H126)</f>
        <v>115987762</v>
      </c>
    </row>
    <row r="123" s="448" customFormat="1" ht="18" customHeight="1" spans="2:8">
      <c r="B123" s="535"/>
      <c r="C123" s="536"/>
      <c r="D123" s="536"/>
      <c r="E123" s="537"/>
      <c r="F123" s="537">
        <v>6601</v>
      </c>
      <c r="G123" s="487" t="s">
        <v>234</v>
      </c>
      <c r="H123" s="538">
        <v>27293862</v>
      </c>
    </row>
    <row r="124" s="448" customFormat="1" ht="18" customHeight="1" spans="2:8">
      <c r="B124" s="535"/>
      <c r="C124" s="536"/>
      <c r="D124" s="536"/>
      <c r="E124" s="537"/>
      <c r="F124" s="537">
        <v>6605</v>
      </c>
      <c r="G124" s="487" t="s">
        <v>235</v>
      </c>
      <c r="H124" s="538">
        <v>594000</v>
      </c>
    </row>
    <row r="125" s="448" customFormat="1" ht="18" customHeight="1" spans="2:8">
      <c r="B125" s="535"/>
      <c r="C125" s="536"/>
      <c r="D125" s="536"/>
      <c r="E125" s="537"/>
      <c r="F125" s="537">
        <v>6606</v>
      </c>
      <c r="G125" s="487" t="s">
        <v>180</v>
      </c>
      <c r="H125" s="538">
        <v>67410000</v>
      </c>
    </row>
    <row r="126" s="448" customFormat="1" ht="18" customHeight="1" spans="2:8">
      <c r="B126" s="535"/>
      <c r="C126" s="536"/>
      <c r="D126" s="536"/>
      <c r="E126" s="537"/>
      <c r="F126" s="537">
        <v>6608</v>
      </c>
      <c r="G126" s="487" t="s">
        <v>236</v>
      </c>
      <c r="H126" s="538">
        <v>20689900</v>
      </c>
    </row>
    <row r="127" s="446" customFormat="1" ht="18" customHeight="1" spans="2:8">
      <c r="B127" s="532"/>
      <c r="C127" s="533"/>
      <c r="D127" s="533"/>
      <c r="E127" s="534">
        <v>6650</v>
      </c>
      <c r="F127" s="534"/>
      <c r="G127" s="486" t="s">
        <v>237</v>
      </c>
      <c r="H127" s="481">
        <f>SUM(H128:H128)</f>
        <v>5320000</v>
      </c>
    </row>
    <row r="128" s="447" customFormat="1" ht="18" customHeight="1" spans="2:8">
      <c r="B128" s="535"/>
      <c r="C128" s="536"/>
      <c r="D128" s="536"/>
      <c r="E128" s="537"/>
      <c r="F128" s="537">
        <v>6658</v>
      </c>
      <c r="G128" s="487" t="s">
        <v>238</v>
      </c>
      <c r="H128" s="538">
        <v>5320000</v>
      </c>
    </row>
    <row r="129" s="446" customFormat="1" ht="18" customHeight="1" spans="2:8">
      <c r="B129" s="532"/>
      <c r="C129" s="533"/>
      <c r="D129" s="532"/>
      <c r="E129" s="541">
        <v>6700</v>
      </c>
      <c r="F129" s="541"/>
      <c r="G129" s="547" t="s">
        <v>239</v>
      </c>
      <c r="H129" s="481">
        <f>SUM(H130:H131)</f>
        <v>72803200</v>
      </c>
    </row>
    <row r="130" s="447" customFormat="1" ht="18" customHeight="1" spans="2:8">
      <c r="B130" s="535"/>
      <c r="C130" s="536"/>
      <c r="D130" s="536"/>
      <c r="E130" s="537"/>
      <c r="F130" s="537">
        <v>6701</v>
      </c>
      <c r="G130" s="487" t="s">
        <v>240</v>
      </c>
      <c r="H130" s="538">
        <v>403200</v>
      </c>
    </row>
    <row r="131" s="447" customFormat="1" ht="18" customHeight="1" spans="2:8">
      <c r="B131" s="535"/>
      <c r="C131" s="536"/>
      <c r="D131" s="536"/>
      <c r="E131" s="537"/>
      <c r="F131" s="537">
        <v>6704</v>
      </c>
      <c r="G131" s="487" t="s">
        <v>241</v>
      </c>
      <c r="H131" s="538">
        <v>72400000</v>
      </c>
    </row>
    <row r="132" s="446" customFormat="1" ht="18" customHeight="1" spans="2:8">
      <c r="B132" s="532"/>
      <c r="C132" s="533"/>
      <c r="D132" s="533"/>
      <c r="E132" s="534">
        <v>6750</v>
      </c>
      <c r="F132" s="534"/>
      <c r="G132" s="547" t="s">
        <v>196</v>
      </c>
      <c r="H132" s="481">
        <f>SUM(H133:H133)</f>
        <v>2100000</v>
      </c>
    </row>
    <row r="133" s="447" customFormat="1" ht="18" customHeight="1" spans="2:8">
      <c r="B133" s="536"/>
      <c r="C133" s="536"/>
      <c r="D133" s="536"/>
      <c r="E133" s="537"/>
      <c r="F133" s="537">
        <v>6799</v>
      </c>
      <c r="G133" s="543" t="s">
        <v>197</v>
      </c>
      <c r="H133" s="538">
        <v>2100000</v>
      </c>
    </row>
    <row r="134" s="446" customFormat="1" ht="18" customHeight="1" spans="2:8">
      <c r="B134" s="533"/>
      <c r="C134" s="533"/>
      <c r="D134" s="532"/>
      <c r="E134" s="534">
        <v>6900</v>
      </c>
      <c r="F134" s="534"/>
      <c r="G134" s="484" t="s">
        <v>242</v>
      </c>
      <c r="H134" s="481">
        <f>SUM(H135:H137)</f>
        <v>296427000</v>
      </c>
    </row>
    <row r="135" s="451" customFormat="1" ht="18" customHeight="1" spans="2:8">
      <c r="B135" s="548"/>
      <c r="C135" s="548"/>
      <c r="D135" s="549"/>
      <c r="E135" s="550"/>
      <c r="F135" s="550">
        <v>6907</v>
      </c>
      <c r="G135" s="516" t="s">
        <v>243</v>
      </c>
      <c r="H135" s="517">
        <v>87987000</v>
      </c>
    </row>
    <row r="136" s="447" customFormat="1" ht="18" customHeight="1" spans="2:8">
      <c r="B136" s="536"/>
      <c r="C136" s="536"/>
      <c r="D136" s="535"/>
      <c r="E136" s="537"/>
      <c r="F136" s="537">
        <v>6912</v>
      </c>
      <c r="G136" s="543" t="s">
        <v>244</v>
      </c>
      <c r="H136" s="538">
        <v>41244000</v>
      </c>
    </row>
    <row r="137" s="447" customFormat="1" ht="18" customHeight="1" spans="2:8">
      <c r="B137" s="535"/>
      <c r="C137" s="535"/>
      <c r="D137" s="535"/>
      <c r="E137" s="537"/>
      <c r="F137" s="537">
        <v>6949</v>
      </c>
      <c r="G137" s="487" t="s">
        <v>245</v>
      </c>
      <c r="H137" s="551">
        <v>167196000</v>
      </c>
    </row>
    <row r="138" s="447" customFormat="1" ht="18" customHeight="1" spans="2:8">
      <c r="B138" s="535"/>
      <c r="C138" s="535"/>
      <c r="D138" s="535"/>
      <c r="E138" s="552">
        <v>6950</v>
      </c>
      <c r="F138" s="552"/>
      <c r="G138" s="553" t="s">
        <v>246</v>
      </c>
      <c r="H138" s="554">
        <f>H139</f>
        <v>36162000</v>
      </c>
    </row>
    <row r="139" s="447" customFormat="1" ht="18" customHeight="1" spans="2:8">
      <c r="B139" s="535"/>
      <c r="C139" s="535"/>
      <c r="D139" s="535"/>
      <c r="E139" s="537"/>
      <c r="F139" s="537">
        <v>6956</v>
      </c>
      <c r="G139" s="487" t="s">
        <v>247</v>
      </c>
      <c r="H139" s="551">
        <v>36162000</v>
      </c>
    </row>
    <row r="140" s="446" customFormat="1" ht="18" customHeight="1" spans="2:8">
      <c r="B140" s="532"/>
      <c r="C140" s="532"/>
      <c r="D140" s="532"/>
      <c r="E140" s="534">
        <v>7000</v>
      </c>
      <c r="F140" s="534"/>
      <c r="G140" s="547" t="s">
        <v>185</v>
      </c>
      <c r="H140" s="481">
        <f>SUM(H141:H141)</f>
        <v>98192000</v>
      </c>
    </row>
    <row r="141" s="447" customFormat="1" ht="18" customHeight="1" spans="2:8">
      <c r="B141" s="535"/>
      <c r="C141" s="535"/>
      <c r="D141" s="535"/>
      <c r="E141" s="537"/>
      <c r="F141" s="537">
        <v>7001</v>
      </c>
      <c r="G141" s="487" t="s">
        <v>248</v>
      </c>
      <c r="H141" s="538">
        <v>98192000</v>
      </c>
    </row>
    <row r="142" s="446" customFormat="1" ht="18" customHeight="1" spans="2:8">
      <c r="B142" s="532"/>
      <c r="C142" s="532"/>
      <c r="D142" s="532"/>
      <c r="E142" s="534">
        <v>7750</v>
      </c>
      <c r="F142" s="534"/>
      <c r="G142" s="542" t="s">
        <v>169</v>
      </c>
      <c r="H142" s="481">
        <f>SUM(H143:H144)</f>
        <v>244726000</v>
      </c>
    </row>
    <row r="143" s="451" customFormat="1" ht="18" customHeight="1" spans="2:8">
      <c r="B143" s="549"/>
      <c r="C143" s="549"/>
      <c r="D143" s="549"/>
      <c r="E143" s="550"/>
      <c r="F143" s="550">
        <v>7764</v>
      </c>
      <c r="G143" s="555" t="s">
        <v>217</v>
      </c>
      <c r="H143" s="517">
        <v>12516000</v>
      </c>
    </row>
    <row r="144" s="447" customFormat="1" ht="18" customHeight="1" spans="2:8">
      <c r="B144" s="535"/>
      <c r="C144" s="535"/>
      <c r="D144" s="535"/>
      <c r="E144" s="537"/>
      <c r="F144" s="537">
        <v>7799</v>
      </c>
      <c r="G144" s="487" t="s">
        <v>188</v>
      </c>
      <c r="H144" s="538">
        <v>232210000</v>
      </c>
    </row>
    <row r="145" s="452" customFormat="1" ht="18" customHeight="1" spans="2:8">
      <c r="B145" s="556"/>
      <c r="C145" s="556"/>
      <c r="D145" s="556"/>
      <c r="E145" s="552">
        <v>7900</v>
      </c>
      <c r="F145" s="552"/>
      <c r="G145" s="553" t="s">
        <v>249</v>
      </c>
      <c r="H145" s="557">
        <f>H146</f>
        <v>60000000</v>
      </c>
    </row>
    <row r="146" s="447" customFormat="1" ht="18" customHeight="1" spans="2:8">
      <c r="B146" s="535"/>
      <c r="C146" s="535"/>
      <c r="D146" s="535"/>
      <c r="E146" s="537"/>
      <c r="F146" s="537">
        <v>7949</v>
      </c>
      <c r="G146" s="487" t="s">
        <v>250</v>
      </c>
      <c r="H146" s="538">
        <v>60000000</v>
      </c>
    </row>
    <row r="147" s="445" customFormat="1" ht="18" customHeight="1" spans="2:8">
      <c r="B147" s="528">
        <v>819</v>
      </c>
      <c r="C147" s="528">
        <v>340</v>
      </c>
      <c r="D147" s="528">
        <v>351</v>
      </c>
      <c r="E147" s="529"/>
      <c r="F147" s="530"/>
      <c r="G147" s="558" t="s">
        <v>251</v>
      </c>
      <c r="H147" s="559">
        <f>H148+H150+H153+H157+H159</f>
        <v>692017992</v>
      </c>
    </row>
    <row r="148" s="446" customFormat="1" ht="18" customHeight="1" spans="2:9">
      <c r="B148" s="532"/>
      <c r="C148" s="533"/>
      <c r="D148" s="533"/>
      <c r="E148" s="534">
        <v>6000</v>
      </c>
      <c r="F148" s="534"/>
      <c r="G148" s="547" t="s">
        <v>221</v>
      </c>
      <c r="H148" s="481">
        <f>SUM(H149:H149)</f>
        <v>119980321</v>
      </c>
      <c r="I148" s="544"/>
    </row>
    <row r="149" s="446" customFormat="1" ht="18" customHeight="1" spans="2:8">
      <c r="B149" s="539"/>
      <c r="C149" s="540"/>
      <c r="D149" s="539"/>
      <c r="E149" s="560"/>
      <c r="F149" s="560">
        <v>6001</v>
      </c>
      <c r="G149" s="487" t="s">
        <v>222</v>
      </c>
      <c r="H149" s="483">
        <v>119980321</v>
      </c>
    </row>
    <row r="150" s="446" customFormat="1" ht="18" customHeight="1" spans="2:9">
      <c r="B150" s="532"/>
      <c r="C150" s="532"/>
      <c r="D150" s="532"/>
      <c r="E150" s="534">
        <v>6100</v>
      </c>
      <c r="F150" s="534"/>
      <c r="G150" s="547" t="s">
        <v>223</v>
      </c>
      <c r="H150" s="481">
        <f>SUM(H151:H152)</f>
        <v>67944000</v>
      </c>
      <c r="I150" s="544"/>
    </row>
    <row r="151" s="449" customFormat="1" ht="18" customHeight="1" spans="2:8">
      <c r="B151" s="535"/>
      <c r="C151" s="535"/>
      <c r="D151" s="535"/>
      <c r="E151" s="537"/>
      <c r="F151" s="537">
        <v>6101</v>
      </c>
      <c r="G151" s="543" t="s">
        <v>224</v>
      </c>
      <c r="H151" s="538">
        <v>35223600</v>
      </c>
    </row>
    <row r="152" s="449" customFormat="1" ht="18" customHeight="1" spans="2:8">
      <c r="B152" s="535"/>
      <c r="C152" s="535"/>
      <c r="D152" s="535"/>
      <c r="E152" s="537"/>
      <c r="F152" s="537">
        <v>6124</v>
      </c>
      <c r="G152" s="543" t="s">
        <v>225</v>
      </c>
      <c r="H152" s="538">
        <v>32720400</v>
      </c>
    </row>
    <row r="153" s="446" customFormat="1" ht="18" customHeight="1" spans="2:8">
      <c r="B153" s="532"/>
      <c r="C153" s="532"/>
      <c r="D153" s="532"/>
      <c r="E153" s="534">
        <v>6300</v>
      </c>
      <c r="F153" s="534"/>
      <c r="G153" s="484" t="s">
        <v>170</v>
      </c>
      <c r="H153" s="481">
        <f>SUM(H154:H156)</f>
        <v>32717871</v>
      </c>
    </row>
    <row r="154" s="447" customFormat="1" ht="18" customHeight="1" spans="2:9">
      <c r="B154" s="535"/>
      <c r="C154" s="535"/>
      <c r="D154" s="535"/>
      <c r="E154" s="537"/>
      <c r="F154" s="537">
        <v>6301</v>
      </c>
      <c r="G154" s="487" t="s">
        <v>193</v>
      </c>
      <c r="H154" s="538">
        <v>25527429</v>
      </c>
      <c r="I154" s="545"/>
    </row>
    <row r="155" s="446" customFormat="1" ht="18" customHeight="1" spans="2:9">
      <c r="B155" s="539"/>
      <c r="C155" s="540"/>
      <c r="D155" s="540"/>
      <c r="E155" s="560"/>
      <c r="F155" s="560">
        <v>6302</v>
      </c>
      <c r="G155" s="487" t="s">
        <v>171</v>
      </c>
      <c r="H155" s="483">
        <v>4572810</v>
      </c>
      <c r="I155" s="545"/>
    </row>
    <row r="156" s="447" customFormat="1" ht="18" customHeight="1" spans="2:9">
      <c r="B156" s="535"/>
      <c r="C156" s="536"/>
      <c r="D156" s="536"/>
      <c r="E156" s="537"/>
      <c r="F156" s="537">
        <v>6303</v>
      </c>
      <c r="G156" s="543" t="s">
        <v>229</v>
      </c>
      <c r="H156" s="538">
        <v>2617632</v>
      </c>
      <c r="I156" s="545"/>
    </row>
    <row r="157" s="447" customFormat="1" ht="18" customHeight="1" spans="2:9">
      <c r="B157" s="535"/>
      <c r="C157" s="536"/>
      <c r="D157" s="536"/>
      <c r="E157" s="541">
        <v>6350</v>
      </c>
      <c r="F157" s="537"/>
      <c r="G157" s="542" t="s">
        <v>230</v>
      </c>
      <c r="H157" s="481">
        <f>H158</f>
        <v>97967500</v>
      </c>
      <c r="I157" s="545"/>
    </row>
    <row r="158" s="447" customFormat="1" ht="18" customHeight="1" spans="2:9">
      <c r="B158" s="535"/>
      <c r="C158" s="536"/>
      <c r="D158" s="536"/>
      <c r="E158" s="541"/>
      <c r="F158" s="537">
        <v>6353</v>
      </c>
      <c r="G158" s="555" t="s">
        <v>173</v>
      </c>
      <c r="H158" s="517">
        <v>97967500</v>
      </c>
      <c r="I158" s="545"/>
    </row>
    <row r="159" s="446" customFormat="1" ht="18" customHeight="1" spans="2:8">
      <c r="B159" s="532"/>
      <c r="C159" s="533"/>
      <c r="D159" s="533"/>
      <c r="E159" s="534">
        <v>7850</v>
      </c>
      <c r="F159" s="534"/>
      <c r="G159" s="484" t="s">
        <v>252</v>
      </c>
      <c r="H159" s="481">
        <f>SUM(H160:H162)</f>
        <v>373408300</v>
      </c>
    </row>
    <row r="160" s="450" customFormat="1" ht="18" customHeight="1" spans="2:8">
      <c r="B160" s="539"/>
      <c r="C160" s="540"/>
      <c r="D160" s="540"/>
      <c r="E160" s="560"/>
      <c r="F160" s="537">
        <v>7851</v>
      </c>
      <c r="G160" s="543" t="s">
        <v>253</v>
      </c>
      <c r="H160" s="483">
        <v>4808300</v>
      </c>
    </row>
    <row r="161" s="447" customFormat="1" ht="18" customHeight="1" spans="2:8">
      <c r="B161" s="535"/>
      <c r="C161" s="536"/>
      <c r="D161" s="536"/>
      <c r="E161" s="537"/>
      <c r="F161" s="537">
        <v>7852</v>
      </c>
      <c r="G161" s="487" t="s">
        <v>254</v>
      </c>
      <c r="H161" s="538">
        <v>36505000</v>
      </c>
    </row>
    <row r="162" s="447" customFormat="1" ht="18" customHeight="1" spans="2:8">
      <c r="B162" s="535"/>
      <c r="C162" s="536"/>
      <c r="D162" s="536"/>
      <c r="E162" s="537"/>
      <c r="F162" s="537">
        <v>7854</v>
      </c>
      <c r="G162" s="487" t="s">
        <v>255</v>
      </c>
      <c r="H162" s="538">
        <v>332095000</v>
      </c>
    </row>
    <row r="163" s="445" customFormat="1" ht="18" customHeight="1" spans="2:8">
      <c r="B163" s="528" t="s">
        <v>256</v>
      </c>
      <c r="C163" s="528"/>
      <c r="D163" s="528">
        <v>361</v>
      </c>
      <c r="E163" s="529"/>
      <c r="F163" s="530"/>
      <c r="G163" s="558" t="s">
        <v>257</v>
      </c>
      <c r="H163" s="478">
        <f>H164+H166+H169+H171+H175+H177+H179+H182+H184+H189+H193+H196+H198+H200</f>
        <v>986948643</v>
      </c>
    </row>
    <row r="164" s="445" customFormat="1" ht="18" customHeight="1" spans="2:8">
      <c r="B164" s="528"/>
      <c r="C164" s="528"/>
      <c r="D164" s="528"/>
      <c r="E164" s="534">
        <v>6000</v>
      </c>
      <c r="F164" s="530"/>
      <c r="G164" s="484" t="s">
        <v>221</v>
      </c>
      <c r="H164" s="481">
        <f>SUM(H165:H165)</f>
        <v>236952720</v>
      </c>
    </row>
    <row r="165" s="453" customFormat="1" ht="18" customHeight="1" spans="2:9">
      <c r="B165" s="561"/>
      <c r="C165" s="561"/>
      <c r="D165" s="561"/>
      <c r="E165" s="562"/>
      <c r="F165" s="562">
        <v>6001</v>
      </c>
      <c r="G165" s="563" t="s">
        <v>222</v>
      </c>
      <c r="H165" s="503">
        <v>236952720</v>
      </c>
      <c r="I165" s="573"/>
    </row>
    <row r="166" s="446" customFormat="1" ht="18" customHeight="1" spans="2:9">
      <c r="B166" s="532"/>
      <c r="C166" s="564"/>
      <c r="D166" s="564"/>
      <c r="E166" s="541">
        <v>6100</v>
      </c>
      <c r="F166" s="534"/>
      <c r="G166" s="484" t="s">
        <v>223</v>
      </c>
      <c r="H166" s="565">
        <f>SUM(H167:H168)</f>
        <v>77875259</v>
      </c>
      <c r="I166" s="544"/>
    </row>
    <row r="167" s="453" customFormat="1" ht="18" customHeight="1" spans="2:8">
      <c r="B167" s="561"/>
      <c r="C167" s="566"/>
      <c r="D167" s="566"/>
      <c r="E167" s="567"/>
      <c r="F167" s="562">
        <v>6101</v>
      </c>
      <c r="G167" s="502" t="s">
        <v>224</v>
      </c>
      <c r="H167" s="568">
        <v>14304000</v>
      </c>
    </row>
    <row r="168" s="450" customFormat="1" ht="18" customHeight="1" spans="2:8">
      <c r="B168" s="539"/>
      <c r="C168" s="535"/>
      <c r="D168" s="535"/>
      <c r="E168" s="537"/>
      <c r="F168" s="560">
        <v>6124</v>
      </c>
      <c r="G168" s="569" t="s">
        <v>225</v>
      </c>
      <c r="H168" s="483">
        <v>63571259</v>
      </c>
    </row>
    <row r="169" s="446" customFormat="1" ht="18" customHeight="1" spans="2:8">
      <c r="B169" s="532"/>
      <c r="C169" s="532"/>
      <c r="D169" s="532"/>
      <c r="E169" s="534">
        <v>6250</v>
      </c>
      <c r="F169" s="534"/>
      <c r="G169" s="484" t="s">
        <v>226</v>
      </c>
      <c r="H169" s="481">
        <f>SUM(H170:H170)</f>
        <v>21240000</v>
      </c>
    </row>
    <row r="170" s="446" customFormat="1" ht="18" customHeight="1" spans="2:8">
      <c r="B170" s="539"/>
      <c r="C170" s="535"/>
      <c r="D170" s="535"/>
      <c r="E170" s="537"/>
      <c r="F170" s="560">
        <v>6299</v>
      </c>
      <c r="G170" s="570" t="s">
        <v>227</v>
      </c>
      <c r="H170" s="483">
        <v>21240000</v>
      </c>
    </row>
    <row r="171" s="446" customFormat="1" ht="18" customHeight="1" spans="2:8">
      <c r="B171" s="532"/>
      <c r="C171" s="564"/>
      <c r="D171" s="564"/>
      <c r="E171" s="541">
        <v>6300</v>
      </c>
      <c r="F171" s="534"/>
      <c r="G171" s="484" t="s">
        <v>170</v>
      </c>
      <c r="H171" s="565">
        <f>SUM(H172:H174)</f>
        <v>63757264</v>
      </c>
    </row>
    <row r="172" s="446" customFormat="1" ht="18" customHeight="1" spans="2:9">
      <c r="B172" s="539"/>
      <c r="C172" s="535"/>
      <c r="D172" s="535"/>
      <c r="E172" s="537"/>
      <c r="F172" s="560">
        <v>6301</v>
      </c>
      <c r="G172" s="543" t="s">
        <v>258</v>
      </c>
      <c r="H172" s="483">
        <v>49766760</v>
      </c>
      <c r="I172" s="544"/>
    </row>
    <row r="173" s="446" customFormat="1" ht="18" customHeight="1" spans="2:9">
      <c r="B173" s="539"/>
      <c r="C173" s="535"/>
      <c r="D173" s="535"/>
      <c r="E173" s="537"/>
      <c r="F173" s="560">
        <v>6302</v>
      </c>
      <c r="G173" s="543" t="s">
        <v>259</v>
      </c>
      <c r="H173" s="483">
        <v>8924802</v>
      </c>
      <c r="I173" s="544"/>
    </row>
    <row r="174" s="446" customFormat="1" ht="18" customHeight="1" spans="2:9">
      <c r="B174" s="539"/>
      <c r="C174" s="535"/>
      <c r="D174" s="535"/>
      <c r="E174" s="537"/>
      <c r="F174" s="560">
        <v>6303</v>
      </c>
      <c r="G174" s="543" t="s">
        <v>260</v>
      </c>
      <c r="H174" s="483">
        <v>5065702</v>
      </c>
      <c r="I174" s="544"/>
    </row>
    <row r="175" s="450" customFormat="1" ht="18" customHeight="1" spans="2:9">
      <c r="B175" s="539"/>
      <c r="C175" s="540"/>
      <c r="D175" s="540"/>
      <c r="E175" s="541">
        <v>6350</v>
      </c>
      <c r="F175" s="537"/>
      <c r="G175" s="542" t="s">
        <v>261</v>
      </c>
      <c r="H175" s="481">
        <f>H176</f>
        <v>341150400</v>
      </c>
      <c r="I175" s="546"/>
    </row>
    <row r="176" s="450" customFormat="1" ht="18" customHeight="1" spans="2:8">
      <c r="B176" s="539"/>
      <c r="C176" s="540"/>
      <c r="D176" s="540"/>
      <c r="E176" s="537"/>
      <c r="F176" s="537">
        <v>6353</v>
      </c>
      <c r="G176" s="543" t="s">
        <v>231</v>
      </c>
      <c r="H176" s="483">
        <v>341150400</v>
      </c>
    </row>
    <row r="177" s="450" customFormat="1" ht="18" customHeight="1" spans="2:8">
      <c r="B177" s="539"/>
      <c r="C177" s="540"/>
      <c r="D177" s="540"/>
      <c r="E177" s="479">
        <v>6400</v>
      </c>
      <c r="F177" s="479"/>
      <c r="G177" s="486" t="s">
        <v>174</v>
      </c>
      <c r="H177" s="504">
        <f>H178</f>
        <v>13500000</v>
      </c>
    </row>
    <row r="178" s="450" customFormat="1" ht="18" customHeight="1" spans="2:8">
      <c r="B178" s="539"/>
      <c r="C178" s="540"/>
      <c r="D178" s="540"/>
      <c r="E178" s="466"/>
      <c r="F178" s="466">
        <v>6449</v>
      </c>
      <c r="G178" s="487" t="s">
        <v>176</v>
      </c>
      <c r="H178" s="483">
        <v>13500000</v>
      </c>
    </row>
    <row r="179" s="446" customFormat="1" ht="18" customHeight="1" spans="2:8">
      <c r="B179" s="532"/>
      <c r="C179" s="532"/>
      <c r="D179" s="532"/>
      <c r="E179" s="534">
        <v>6550</v>
      </c>
      <c r="F179" s="534"/>
      <c r="G179" s="484" t="s">
        <v>203</v>
      </c>
      <c r="H179" s="481">
        <f>SUM(H180:H181)</f>
        <v>21077000</v>
      </c>
    </row>
    <row r="180" s="450" customFormat="1" ht="18" customHeight="1" spans="2:8">
      <c r="B180" s="539"/>
      <c r="C180" s="535"/>
      <c r="D180" s="539"/>
      <c r="E180" s="537"/>
      <c r="F180" s="560">
        <v>6551</v>
      </c>
      <c r="G180" s="543" t="s">
        <v>178</v>
      </c>
      <c r="H180" s="483">
        <v>11377000</v>
      </c>
    </row>
    <row r="181" s="450" customFormat="1" ht="18" customHeight="1" spans="2:8">
      <c r="B181" s="539"/>
      <c r="C181" s="535"/>
      <c r="D181" s="539"/>
      <c r="E181" s="537"/>
      <c r="F181" s="560">
        <v>6599</v>
      </c>
      <c r="G181" s="543" t="s">
        <v>195</v>
      </c>
      <c r="H181" s="483">
        <v>9700000</v>
      </c>
    </row>
    <row r="182" s="446" customFormat="1" ht="18" customHeight="1" spans="2:8">
      <c r="B182" s="532"/>
      <c r="C182" s="564"/>
      <c r="D182" s="532"/>
      <c r="E182" s="541">
        <v>6600</v>
      </c>
      <c r="F182" s="534"/>
      <c r="G182" s="542" t="s">
        <v>179</v>
      </c>
      <c r="H182" s="481">
        <f>SUM(H183)</f>
        <v>46519000</v>
      </c>
    </row>
    <row r="183" s="450" customFormat="1" ht="18" customHeight="1" spans="2:8">
      <c r="B183" s="539"/>
      <c r="C183" s="535"/>
      <c r="D183" s="539"/>
      <c r="E183" s="537"/>
      <c r="F183" s="560">
        <v>6606</v>
      </c>
      <c r="G183" s="543" t="s">
        <v>262</v>
      </c>
      <c r="H183" s="483">
        <v>46519000</v>
      </c>
    </row>
    <row r="184" s="450" customFormat="1" ht="18" customHeight="1" spans="2:8">
      <c r="B184" s="539"/>
      <c r="C184" s="535"/>
      <c r="D184" s="539"/>
      <c r="E184" s="541">
        <v>6650</v>
      </c>
      <c r="F184" s="534"/>
      <c r="G184" s="542" t="s">
        <v>237</v>
      </c>
      <c r="H184" s="504">
        <f>SUM(H185:H188)</f>
        <v>45965000</v>
      </c>
    </row>
    <row r="185" s="451" customFormat="1" ht="18" customHeight="1" spans="2:8">
      <c r="B185" s="549"/>
      <c r="C185" s="571"/>
      <c r="D185" s="549"/>
      <c r="E185" s="572"/>
      <c r="F185" s="550">
        <v>6651</v>
      </c>
      <c r="G185" s="555" t="s">
        <v>263</v>
      </c>
      <c r="H185" s="517">
        <v>12765000</v>
      </c>
    </row>
    <row r="186" s="450" customFormat="1" ht="18" customHeight="1" spans="2:8">
      <c r="B186" s="539"/>
      <c r="C186" s="535"/>
      <c r="D186" s="539"/>
      <c r="E186" s="537"/>
      <c r="F186" s="560">
        <v>6657</v>
      </c>
      <c r="G186" s="543" t="s">
        <v>209</v>
      </c>
      <c r="H186" s="483">
        <v>1150000</v>
      </c>
    </row>
    <row r="187" s="450" customFormat="1" ht="18" customHeight="1" spans="2:8">
      <c r="B187" s="539"/>
      <c r="C187" s="535"/>
      <c r="D187" s="539"/>
      <c r="E187" s="537"/>
      <c r="F187" s="560">
        <v>6658</v>
      </c>
      <c r="G187" s="543" t="s">
        <v>238</v>
      </c>
      <c r="H187" s="483">
        <v>21000000</v>
      </c>
    </row>
    <row r="188" s="450" customFormat="1" ht="18" customHeight="1" spans="2:8">
      <c r="B188" s="539"/>
      <c r="C188" s="535"/>
      <c r="D188" s="539"/>
      <c r="E188" s="537"/>
      <c r="F188" s="560">
        <v>6699</v>
      </c>
      <c r="G188" s="543" t="s">
        <v>264</v>
      </c>
      <c r="H188" s="483">
        <v>11050000</v>
      </c>
    </row>
    <row r="189" s="446" customFormat="1" ht="18" customHeight="1" spans="2:8">
      <c r="B189" s="532"/>
      <c r="C189" s="564"/>
      <c r="D189" s="532"/>
      <c r="E189" s="541">
        <v>6700</v>
      </c>
      <c r="F189" s="534"/>
      <c r="G189" s="547" t="s">
        <v>239</v>
      </c>
      <c r="H189" s="481">
        <f>SUM(H190:H192)</f>
        <v>53618000</v>
      </c>
    </row>
    <row r="190" s="450" customFormat="1" ht="18" customHeight="1" spans="2:8">
      <c r="B190" s="539"/>
      <c r="C190" s="535"/>
      <c r="D190" s="539"/>
      <c r="E190" s="537"/>
      <c r="F190" s="560">
        <v>6701</v>
      </c>
      <c r="G190" s="487" t="s">
        <v>240</v>
      </c>
      <c r="H190" s="483">
        <v>368000</v>
      </c>
    </row>
    <row r="191" s="450" customFormat="1" ht="18" customHeight="1" spans="2:8">
      <c r="B191" s="539"/>
      <c r="C191" s="535"/>
      <c r="D191" s="539"/>
      <c r="E191" s="537"/>
      <c r="F191" s="560">
        <v>6702</v>
      </c>
      <c r="G191" s="487" t="s">
        <v>265</v>
      </c>
      <c r="H191" s="483">
        <v>750000</v>
      </c>
    </row>
    <row r="192" s="450" customFormat="1" ht="18" customHeight="1" spans="2:8">
      <c r="B192" s="539"/>
      <c r="C192" s="535"/>
      <c r="D192" s="539"/>
      <c r="E192" s="537"/>
      <c r="F192" s="560">
        <v>6704</v>
      </c>
      <c r="G192" s="487" t="s">
        <v>241</v>
      </c>
      <c r="H192" s="483">
        <v>52500000</v>
      </c>
    </row>
    <row r="193" s="446" customFormat="1" ht="18" customHeight="1" spans="2:8">
      <c r="B193" s="532"/>
      <c r="C193" s="532"/>
      <c r="D193" s="532"/>
      <c r="E193" s="534">
        <v>6750</v>
      </c>
      <c r="F193" s="534"/>
      <c r="G193" s="484" t="s">
        <v>196</v>
      </c>
      <c r="H193" s="481">
        <f>SUM(H194:H195)</f>
        <v>29000000</v>
      </c>
    </row>
    <row r="194" s="451" customFormat="1" ht="18" customHeight="1" spans="2:8">
      <c r="B194" s="549"/>
      <c r="C194" s="549"/>
      <c r="D194" s="549"/>
      <c r="E194" s="550"/>
      <c r="F194" s="550">
        <v>6751</v>
      </c>
      <c r="G194" s="516" t="s">
        <v>182</v>
      </c>
      <c r="H194" s="517">
        <v>5500000</v>
      </c>
    </row>
    <row r="195" s="447" customFormat="1" ht="18" customHeight="1" spans="2:8">
      <c r="B195" s="535"/>
      <c r="C195" s="535"/>
      <c r="D195" s="535"/>
      <c r="E195" s="537"/>
      <c r="F195" s="537">
        <v>6799</v>
      </c>
      <c r="G195" s="543" t="s">
        <v>176</v>
      </c>
      <c r="H195" s="538">
        <v>23500000</v>
      </c>
    </row>
    <row r="196" s="447" customFormat="1" ht="18" customHeight="1" spans="2:8">
      <c r="B196" s="535"/>
      <c r="C196" s="535"/>
      <c r="D196" s="535"/>
      <c r="E196" s="552">
        <v>6900</v>
      </c>
      <c r="F196" s="537"/>
      <c r="G196" s="484" t="s">
        <v>242</v>
      </c>
      <c r="H196" s="565">
        <f>SUM(H197:H197)</f>
        <v>1500000</v>
      </c>
    </row>
    <row r="197" s="447" customFormat="1" ht="18" customHeight="1" spans="2:8">
      <c r="B197" s="535"/>
      <c r="C197" s="535"/>
      <c r="D197" s="535"/>
      <c r="E197" s="537"/>
      <c r="F197" s="537">
        <v>6912</v>
      </c>
      <c r="G197" s="543" t="s">
        <v>244</v>
      </c>
      <c r="H197" s="538">
        <v>1500000</v>
      </c>
    </row>
    <row r="198" s="446" customFormat="1" ht="18" customHeight="1" spans="2:8">
      <c r="B198" s="532"/>
      <c r="C198" s="532"/>
      <c r="D198" s="532"/>
      <c r="E198" s="534">
        <v>7000</v>
      </c>
      <c r="F198" s="534"/>
      <c r="G198" s="484" t="s">
        <v>185</v>
      </c>
      <c r="H198" s="481">
        <f>SUM(H199:H199)</f>
        <v>5358000</v>
      </c>
    </row>
    <row r="199" s="453" customFormat="1" ht="18" customHeight="1" spans="2:8">
      <c r="B199" s="561"/>
      <c r="C199" s="561"/>
      <c r="D199" s="561"/>
      <c r="E199" s="562"/>
      <c r="F199" s="567">
        <v>7001</v>
      </c>
      <c r="G199" s="563" t="s">
        <v>186</v>
      </c>
      <c r="H199" s="503">
        <v>5358000</v>
      </c>
    </row>
    <row r="200" s="446" customFormat="1" ht="18" customHeight="1" spans="2:8">
      <c r="B200" s="532"/>
      <c r="C200" s="533"/>
      <c r="D200" s="532"/>
      <c r="E200" s="534">
        <v>7750</v>
      </c>
      <c r="F200" s="574"/>
      <c r="G200" s="484" t="s">
        <v>169</v>
      </c>
      <c r="H200" s="481">
        <f>SUM(H201:H202)</f>
        <v>29436000</v>
      </c>
    </row>
    <row r="201" s="451" customFormat="1" ht="18" customHeight="1" spans="2:8">
      <c r="B201" s="549"/>
      <c r="C201" s="548"/>
      <c r="D201" s="549"/>
      <c r="E201" s="550"/>
      <c r="F201" s="575">
        <v>7764</v>
      </c>
      <c r="G201" s="516" t="s">
        <v>217</v>
      </c>
      <c r="H201" s="517">
        <v>11600000</v>
      </c>
    </row>
    <row r="202" s="450" customFormat="1" ht="18" customHeight="1" spans="2:8">
      <c r="B202" s="539"/>
      <c r="C202" s="540"/>
      <c r="D202" s="539"/>
      <c r="E202" s="560"/>
      <c r="F202" s="560">
        <v>7799</v>
      </c>
      <c r="G202" s="543" t="s">
        <v>188</v>
      </c>
      <c r="H202" s="483">
        <v>17836000</v>
      </c>
    </row>
    <row r="203" s="445" customFormat="1" ht="18" customHeight="1" spans="2:8">
      <c r="B203" s="528" t="s">
        <v>266</v>
      </c>
      <c r="C203" s="528"/>
      <c r="D203" s="528">
        <v>362</v>
      </c>
      <c r="E203" s="529"/>
      <c r="F203" s="530"/>
      <c r="G203" s="558" t="s">
        <v>267</v>
      </c>
      <c r="H203" s="478">
        <f>H204+H206+H208+H210+H212+H216+H218+H220</f>
        <v>123480000</v>
      </c>
    </row>
    <row r="204" s="446" customFormat="1" ht="18" customHeight="1" spans="2:8">
      <c r="B204" s="532"/>
      <c r="C204" s="533"/>
      <c r="D204" s="532"/>
      <c r="E204" s="534">
        <v>6250</v>
      </c>
      <c r="F204" s="534"/>
      <c r="G204" s="484" t="s">
        <v>226</v>
      </c>
      <c r="H204" s="481">
        <f>SUM(H205:H205)</f>
        <v>475000</v>
      </c>
    </row>
    <row r="205" s="454" customFormat="1" ht="18" customHeight="1" spans="2:8">
      <c r="B205" s="576"/>
      <c r="C205" s="577"/>
      <c r="D205" s="576"/>
      <c r="E205" s="578"/>
      <c r="F205" s="578">
        <v>6299</v>
      </c>
      <c r="G205" s="579" t="s">
        <v>176</v>
      </c>
      <c r="H205" s="493">
        <v>475000</v>
      </c>
    </row>
    <row r="206" s="450" customFormat="1" ht="18" customHeight="1" spans="2:9">
      <c r="B206" s="539"/>
      <c r="C206" s="540"/>
      <c r="D206" s="540"/>
      <c r="E206" s="541">
        <v>6350</v>
      </c>
      <c r="F206" s="537"/>
      <c r="G206" s="542" t="s">
        <v>230</v>
      </c>
      <c r="H206" s="481">
        <f>H207</f>
        <v>40230000</v>
      </c>
      <c r="I206" s="546"/>
    </row>
    <row r="207" s="450" customFormat="1" ht="18" customHeight="1" spans="2:8">
      <c r="B207" s="539"/>
      <c r="C207" s="540"/>
      <c r="D207" s="540"/>
      <c r="E207" s="537"/>
      <c r="F207" s="537">
        <v>6353</v>
      </c>
      <c r="G207" s="543" t="s">
        <v>231</v>
      </c>
      <c r="H207" s="483">
        <v>40230000</v>
      </c>
    </row>
    <row r="208" s="455" customFormat="1" ht="18" customHeight="1" spans="2:8">
      <c r="B208" s="580"/>
      <c r="C208" s="581"/>
      <c r="D208" s="581"/>
      <c r="E208" s="552">
        <v>6400</v>
      </c>
      <c r="F208" s="552"/>
      <c r="G208" s="582" t="s">
        <v>268</v>
      </c>
      <c r="H208" s="504">
        <f>H209</f>
        <v>71050000</v>
      </c>
    </row>
    <row r="209" s="450" customFormat="1" ht="18" customHeight="1" spans="2:8">
      <c r="B209" s="539"/>
      <c r="C209" s="540"/>
      <c r="D209" s="540"/>
      <c r="E209" s="537"/>
      <c r="F209" s="537">
        <v>6449</v>
      </c>
      <c r="G209" s="543" t="s">
        <v>269</v>
      </c>
      <c r="H209" s="483">
        <v>71050000</v>
      </c>
    </row>
    <row r="210" s="456" customFormat="1" ht="18" customHeight="1" spans="2:8">
      <c r="B210" s="583"/>
      <c r="C210" s="584"/>
      <c r="D210" s="583"/>
      <c r="E210" s="585">
        <v>6600</v>
      </c>
      <c r="F210" s="585"/>
      <c r="G210" s="586" t="s">
        <v>179</v>
      </c>
      <c r="H210" s="554">
        <f>H211</f>
        <v>1000000</v>
      </c>
    </row>
    <row r="211" s="457" customFormat="1" ht="18" customHeight="1" spans="2:8">
      <c r="B211" s="587"/>
      <c r="C211" s="588"/>
      <c r="D211" s="587"/>
      <c r="E211" s="589"/>
      <c r="F211" s="589">
        <v>6606</v>
      </c>
      <c r="G211" s="579" t="s">
        <v>180</v>
      </c>
      <c r="H211" s="551">
        <v>1000000</v>
      </c>
    </row>
    <row r="212" s="448" customFormat="1" ht="18" customHeight="1" spans="2:8">
      <c r="B212" s="535"/>
      <c r="C212" s="536"/>
      <c r="D212" s="535"/>
      <c r="E212" s="541">
        <v>6650</v>
      </c>
      <c r="F212" s="534"/>
      <c r="G212" s="542" t="s">
        <v>270</v>
      </c>
      <c r="H212" s="565">
        <f>SUM(H213:H215)</f>
        <v>3700000</v>
      </c>
    </row>
    <row r="213" s="458" customFormat="1" ht="18" customHeight="1" spans="2:8">
      <c r="B213" s="571"/>
      <c r="C213" s="590"/>
      <c r="D213" s="571"/>
      <c r="E213" s="572"/>
      <c r="F213" s="550">
        <v>6651</v>
      </c>
      <c r="G213" s="555" t="s">
        <v>263</v>
      </c>
      <c r="H213" s="591">
        <v>1600000</v>
      </c>
    </row>
    <row r="214" s="448" customFormat="1" ht="18" customHeight="1" spans="2:8">
      <c r="B214" s="535"/>
      <c r="C214" s="536"/>
      <c r="D214" s="535"/>
      <c r="E214" s="537"/>
      <c r="F214" s="560">
        <v>6658</v>
      </c>
      <c r="G214" s="543" t="s">
        <v>271</v>
      </c>
      <c r="H214" s="538">
        <v>1500000</v>
      </c>
    </row>
    <row r="215" s="448" customFormat="1" ht="18" customHeight="1" spans="2:8">
      <c r="B215" s="535"/>
      <c r="C215" s="536"/>
      <c r="D215" s="535"/>
      <c r="E215" s="537"/>
      <c r="F215" s="560">
        <v>6699</v>
      </c>
      <c r="G215" s="543" t="s">
        <v>264</v>
      </c>
      <c r="H215" s="538">
        <v>600000</v>
      </c>
    </row>
    <row r="216" s="448" customFormat="1" ht="18" customHeight="1" spans="2:8">
      <c r="B216" s="535"/>
      <c r="C216" s="536"/>
      <c r="D216" s="535"/>
      <c r="E216" s="541">
        <v>6700</v>
      </c>
      <c r="F216" s="534"/>
      <c r="G216" s="547" t="s">
        <v>239</v>
      </c>
      <c r="H216" s="557">
        <f>H217</f>
        <v>5500000</v>
      </c>
    </row>
    <row r="217" s="448" customFormat="1" ht="18" customHeight="1" spans="2:8">
      <c r="B217" s="535"/>
      <c r="C217" s="536"/>
      <c r="D217" s="535"/>
      <c r="E217" s="537"/>
      <c r="F217" s="560">
        <v>6704</v>
      </c>
      <c r="G217" s="487" t="s">
        <v>241</v>
      </c>
      <c r="H217" s="538">
        <v>5500000</v>
      </c>
    </row>
    <row r="218" s="452" customFormat="1" ht="18" customHeight="1" spans="2:8">
      <c r="B218" s="556"/>
      <c r="C218" s="592"/>
      <c r="D218" s="556"/>
      <c r="E218" s="552">
        <v>6750</v>
      </c>
      <c r="F218" s="593"/>
      <c r="G218" s="553" t="s">
        <v>209</v>
      </c>
      <c r="H218" s="557">
        <f>H219</f>
        <v>1025000</v>
      </c>
    </row>
    <row r="219" s="448" customFormat="1" ht="18" customHeight="1" spans="2:8">
      <c r="B219" s="535"/>
      <c r="C219" s="536"/>
      <c r="D219" s="535"/>
      <c r="E219" s="537"/>
      <c r="F219" s="560">
        <v>6799</v>
      </c>
      <c r="G219" s="487" t="s">
        <v>197</v>
      </c>
      <c r="H219" s="538">
        <v>1025000</v>
      </c>
    </row>
    <row r="220" s="446" customFormat="1" ht="18" customHeight="1" spans="2:8">
      <c r="B220" s="532"/>
      <c r="C220" s="533"/>
      <c r="D220" s="532"/>
      <c r="E220" s="534">
        <v>7000</v>
      </c>
      <c r="F220" s="534"/>
      <c r="G220" s="484" t="s">
        <v>185</v>
      </c>
      <c r="H220" s="481">
        <f>SUM(H221:H221)</f>
        <v>500000</v>
      </c>
    </row>
    <row r="221" s="454" customFormat="1" ht="18" customHeight="1" spans="2:8">
      <c r="B221" s="594"/>
      <c r="C221" s="595"/>
      <c r="D221" s="594"/>
      <c r="E221" s="596"/>
      <c r="F221" s="596">
        <v>7001</v>
      </c>
      <c r="G221" s="597" t="s">
        <v>186</v>
      </c>
      <c r="H221" s="598">
        <v>500000</v>
      </c>
    </row>
    <row r="222" s="459" customFormat="1" ht="18" customHeight="1" spans="2:8">
      <c r="B222" s="599">
        <v>989</v>
      </c>
      <c r="C222" s="599">
        <v>370</v>
      </c>
      <c r="D222" s="599"/>
      <c r="E222" s="600"/>
      <c r="F222" s="601"/>
      <c r="G222" s="602" t="s">
        <v>272</v>
      </c>
      <c r="H222" s="474">
        <f>H223</f>
        <v>391910000</v>
      </c>
    </row>
    <row r="223" s="445" customFormat="1" ht="18" customHeight="1" spans="2:8">
      <c r="B223" s="528"/>
      <c r="C223" s="528"/>
      <c r="D223" s="528">
        <v>398</v>
      </c>
      <c r="E223" s="529"/>
      <c r="F223" s="530"/>
      <c r="G223" s="558" t="s">
        <v>272</v>
      </c>
      <c r="H223" s="478">
        <f>H224+H226</f>
        <v>391910000</v>
      </c>
    </row>
    <row r="224" s="449" customFormat="1" ht="18" customHeight="1" spans="2:8">
      <c r="B224" s="564"/>
      <c r="C224" s="603"/>
      <c r="D224" s="564"/>
      <c r="E224" s="541">
        <v>7150</v>
      </c>
      <c r="F224" s="541"/>
      <c r="G224" s="542" t="s">
        <v>273</v>
      </c>
      <c r="H224" s="565">
        <f>SUM(H225)</f>
        <v>10000000</v>
      </c>
    </row>
    <row r="225" s="449" customFormat="1" ht="18" customHeight="1" spans="2:8">
      <c r="B225" s="535"/>
      <c r="C225" s="536"/>
      <c r="D225" s="535"/>
      <c r="E225" s="537"/>
      <c r="F225" s="537">
        <v>7162</v>
      </c>
      <c r="G225" s="543" t="s">
        <v>274</v>
      </c>
      <c r="H225" s="538">
        <v>10000000</v>
      </c>
    </row>
    <row r="226" s="446" customFormat="1" ht="18" customHeight="1" spans="2:8">
      <c r="B226" s="532"/>
      <c r="C226" s="533"/>
      <c r="D226" s="532"/>
      <c r="E226" s="534">
        <v>7750</v>
      </c>
      <c r="F226" s="534"/>
      <c r="G226" s="484" t="s">
        <v>169</v>
      </c>
      <c r="H226" s="481">
        <f>SUM(H227:H228)</f>
        <v>381910000</v>
      </c>
    </row>
    <row r="227" s="451" customFormat="1" ht="18" customHeight="1" spans="2:8">
      <c r="B227" s="549"/>
      <c r="C227" s="548"/>
      <c r="D227" s="549"/>
      <c r="E227" s="550"/>
      <c r="F227" s="550">
        <v>7753</v>
      </c>
      <c r="G227" s="516" t="s">
        <v>275</v>
      </c>
      <c r="H227" s="517">
        <v>378360000</v>
      </c>
    </row>
    <row r="228" s="453" customFormat="1" ht="18" customHeight="1" spans="2:8">
      <c r="B228" s="539"/>
      <c r="C228" s="540"/>
      <c r="D228" s="539"/>
      <c r="E228" s="560"/>
      <c r="F228" s="560">
        <v>7799</v>
      </c>
      <c r="G228" s="543" t="s">
        <v>188</v>
      </c>
      <c r="H228" s="483">
        <v>3550000</v>
      </c>
    </row>
    <row r="229" s="434" customFormat="1" ht="18" customHeight="1" spans="2:8">
      <c r="B229" s="463">
        <v>860</v>
      </c>
      <c r="C229" s="463">
        <v>400</v>
      </c>
      <c r="D229" s="463"/>
      <c r="E229" s="472"/>
      <c r="F229" s="472"/>
      <c r="G229" s="473" t="s">
        <v>276</v>
      </c>
      <c r="H229" s="474">
        <f>H230</f>
        <v>652654400</v>
      </c>
    </row>
    <row r="230" s="435" customFormat="1" ht="18" customHeight="1" spans="2:8">
      <c r="B230" s="475"/>
      <c r="C230" s="475"/>
      <c r="D230" s="475">
        <v>428</v>
      </c>
      <c r="E230" s="476"/>
      <c r="F230" s="476"/>
      <c r="G230" s="477" t="s">
        <v>277</v>
      </c>
      <c r="H230" s="478">
        <f>H231+H233+H235+H237+H241+H245+H247+H251+H254+H257+H260</f>
        <v>652654400</v>
      </c>
    </row>
    <row r="231" s="436" customFormat="1" ht="18" customHeight="1" spans="2:8">
      <c r="B231" s="470"/>
      <c r="C231" s="470"/>
      <c r="D231" s="470"/>
      <c r="E231" s="479">
        <v>6250</v>
      </c>
      <c r="F231" s="479"/>
      <c r="G231" s="480" t="s">
        <v>226</v>
      </c>
      <c r="H231" s="565">
        <f>H232</f>
        <v>7149000</v>
      </c>
    </row>
    <row r="232" s="438" customFormat="1" ht="18" customHeight="1" spans="2:8">
      <c r="B232" s="488"/>
      <c r="C232" s="489"/>
      <c r="D232" s="490"/>
      <c r="E232" s="491"/>
      <c r="F232" s="491">
        <v>6299</v>
      </c>
      <c r="G232" s="508" t="s">
        <v>169</v>
      </c>
      <c r="H232" s="509">
        <v>7149000</v>
      </c>
    </row>
    <row r="233" s="438" customFormat="1" ht="18" customHeight="1" spans="2:8">
      <c r="B233" s="488"/>
      <c r="C233" s="489"/>
      <c r="D233" s="490"/>
      <c r="E233" s="541">
        <v>6440</v>
      </c>
      <c r="F233" s="537"/>
      <c r="G233" s="542" t="s">
        <v>268</v>
      </c>
      <c r="H233" s="513">
        <f>H234</f>
        <v>2800000</v>
      </c>
    </row>
    <row r="234" s="438" customFormat="1" ht="18" customHeight="1" spans="2:8">
      <c r="B234" s="488"/>
      <c r="C234" s="489"/>
      <c r="D234" s="490"/>
      <c r="E234" s="537"/>
      <c r="F234" s="537">
        <v>6449</v>
      </c>
      <c r="G234" s="543" t="s">
        <v>169</v>
      </c>
      <c r="H234" s="509">
        <v>2800000</v>
      </c>
    </row>
    <row r="235" s="442" customFormat="1" ht="18" customHeight="1" spans="2:8">
      <c r="B235" s="510"/>
      <c r="C235" s="510"/>
      <c r="D235" s="510"/>
      <c r="E235" s="552">
        <v>6500</v>
      </c>
      <c r="F235" s="552"/>
      <c r="G235" s="582" t="s">
        <v>177</v>
      </c>
      <c r="H235" s="513">
        <f>H236</f>
        <v>12000000</v>
      </c>
    </row>
    <row r="236" s="438" customFormat="1" ht="18" customHeight="1" spans="2:8">
      <c r="B236" s="488"/>
      <c r="C236" s="489"/>
      <c r="D236" s="490"/>
      <c r="E236" s="537"/>
      <c r="F236" s="537">
        <v>6503</v>
      </c>
      <c r="G236" s="543" t="s">
        <v>278</v>
      </c>
      <c r="H236" s="509">
        <v>12000000</v>
      </c>
    </row>
    <row r="237" s="436" customFormat="1" ht="18" customHeight="1" spans="2:8">
      <c r="B237" s="470"/>
      <c r="C237" s="470"/>
      <c r="D237" s="470"/>
      <c r="E237" s="479">
        <v>6550</v>
      </c>
      <c r="F237" s="479"/>
      <c r="G237" s="480" t="s">
        <v>214</v>
      </c>
      <c r="H237" s="565">
        <f>H238+H239+H240</f>
        <v>94305000</v>
      </c>
    </row>
    <row r="238" s="438" customFormat="1" ht="18" customHeight="1" spans="2:8">
      <c r="B238" s="488"/>
      <c r="C238" s="489"/>
      <c r="D238" s="490"/>
      <c r="E238" s="491"/>
      <c r="F238" s="491">
        <v>6551</v>
      </c>
      <c r="G238" s="508" t="s">
        <v>178</v>
      </c>
      <c r="H238" s="509">
        <v>22205000</v>
      </c>
    </row>
    <row r="239" s="437" customFormat="1" ht="18" customHeight="1" spans="2:8">
      <c r="B239" s="462"/>
      <c r="C239" s="469"/>
      <c r="D239" s="470"/>
      <c r="E239" s="466"/>
      <c r="F239" s="466">
        <v>6552</v>
      </c>
      <c r="G239" s="482" t="s">
        <v>194</v>
      </c>
      <c r="H239" s="604">
        <v>41000000</v>
      </c>
    </row>
    <row r="240" s="437" customFormat="1" ht="18" customHeight="1" spans="2:8">
      <c r="B240" s="462"/>
      <c r="C240" s="469"/>
      <c r="D240" s="470"/>
      <c r="E240" s="466"/>
      <c r="F240" s="466">
        <v>6599</v>
      </c>
      <c r="G240" s="482" t="s">
        <v>195</v>
      </c>
      <c r="H240" s="604">
        <v>31100000</v>
      </c>
    </row>
    <row r="241" s="436" customFormat="1" ht="18" customHeight="1" spans="2:8">
      <c r="B241" s="470"/>
      <c r="C241" s="470"/>
      <c r="D241" s="470"/>
      <c r="E241" s="479">
        <v>6600</v>
      </c>
      <c r="F241" s="479"/>
      <c r="G241" s="480" t="s">
        <v>179</v>
      </c>
      <c r="H241" s="565">
        <f>H242+H243+H244</f>
        <v>40400000</v>
      </c>
    </row>
    <row r="242" s="443" customFormat="1" ht="18" customHeight="1" spans="2:8">
      <c r="B242" s="514"/>
      <c r="C242" s="514"/>
      <c r="D242" s="514"/>
      <c r="E242" s="515"/>
      <c r="F242" s="515">
        <v>6605</v>
      </c>
      <c r="G242" s="527" t="s">
        <v>279</v>
      </c>
      <c r="H242" s="591">
        <v>7920000</v>
      </c>
    </row>
    <row r="243" s="436" customFormat="1" ht="18" customHeight="1" spans="2:8">
      <c r="B243" s="470"/>
      <c r="C243" s="470"/>
      <c r="D243" s="470"/>
      <c r="E243" s="479"/>
      <c r="F243" s="560">
        <v>6606</v>
      </c>
      <c r="G243" s="543" t="s">
        <v>262</v>
      </c>
      <c r="H243" s="591">
        <v>25880000</v>
      </c>
    </row>
    <row r="244" s="437" customFormat="1" ht="18" customHeight="1" spans="2:8">
      <c r="B244" s="462"/>
      <c r="C244" s="469"/>
      <c r="D244" s="470"/>
      <c r="E244" s="466"/>
      <c r="F244" s="466">
        <v>6649</v>
      </c>
      <c r="G244" s="482" t="s">
        <v>176</v>
      </c>
      <c r="H244" s="604">
        <v>6600000</v>
      </c>
    </row>
    <row r="245" s="436" customFormat="1" ht="18" customHeight="1" spans="2:8">
      <c r="B245" s="470"/>
      <c r="C245" s="470"/>
      <c r="D245" s="470"/>
      <c r="E245" s="479">
        <v>6650</v>
      </c>
      <c r="F245" s="479"/>
      <c r="G245" s="480" t="s">
        <v>237</v>
      </c>
      <c r="H245" s="565">
        <f>SUM(H246:H246)</f>
        <v>4100000</v>
      </c>
    </row>
    <row r="246" s="437" customFormat="1" ht="18" customHeight="1" spans="2:8">
      <c r="B246" s="462"/>
      <c r="C246" s="469"/>
      <c r="D246" s="470"/>
      <c r="E246" s="466"/>
      <c r="F246" s="560">
        <v>6699</v>
      </c>
      <c r="G246" s="543" t="s">
        <v>181</v>
      </c>
      <c r="H246" s="604">
        <v>4100000</v>
      </c>
    </row>
    <row r="247" s="437" customFormat="1" ht="18" customHeight="1" spans="2:8">
      <c r="B247" s="462"/>
      <c r="C247" s="469"/>
      <c r="D247" s="470"/>
      <c r="E247" s="541">
        <v>6700</v>
      </c>
      <c r="F247" s="534"/>
      <c r="G247" s="547" t="s">
        <v>239</v>
      </c>
      <c r="H247" s="605">
        <f>H248+H249+H250</f>
        <v>15802400</v>
      </c>
    </row>
    <row r="248" s="437" customFormat="1" ht="18" customHeight="1" spans="2:8">
      <c r="B248" s="462"/>
      <c r="C248" s="469"/>
      <c r="D248" s="470"/>
      <c r="E248" s="537"/>
      <c r="F248" s="560">
        <v>6701</v>
      </c>
      <c r="G248" s="487" t="s">
        <v>240</v>
      </c>
      <c r="H248" s="604">
        <v>6652400</v>
      </c>
    </row>
    <row r="249" s="437" customFormat="1" ht="18" customHeight="1" spans="2:8">
      <c r="B249" s="462"/>
      <c r="C249" s="469"/>
      <c r="D249" s="470"/>
      <c r="E249" s="537"/>
      <c r="F249" s="560">
        <v>6702</v>
      </c>
      <c r="G249" s="487" t="s">
        <v>265</v>
      </c>
      <c r="H249" s="604">
        <v>4950000</v>
      </c>
    </row>
    <row r="250" s="437" customFormat="1" ht="18" customHeight="1" spans="2:8">
      <c r="B250" s="462"/>
      <c r="C250" s="469"/>
      <c r="D250" s="470"/>
      <c r="E250" s="537"/>
      <c r="F250" s="560">
        <v>6703</v>
      </c>
      <c r="G250" s="487" t="s">
        <v>280</v>
      </c>
      <c r="H250" s="604">
        <v>4200000</v>
      </c>
    </row>
    <row r="251" s="436" customFormat="1" ht="18" customHeight="1" spans="2:8">
      <c r="B251" s="470"/>
      <c r="C251" s="470"/>
      <c r="D251" s="470"/>
      <c r="E251" s="479">
        <v>6750</v>
      </c>
      <c r="F251" s="479"/>
      <c r="G251" s="480" t="s">
        <v>196</v>
      </c>
      <c r="H251" s="565">
        <f>H252+H253</f>
        <v>55960000</v>
      </c>
    </row>
    <row r="252" s="437" customFormat="1" ht="18" customHeight="1" spans="2:8">
      <c r="B252" s="462"/>
      <c r="C252" s="462"/>
      <c r="D252" s="462"/>
      <c r="E252" s="466"/>
      <c r="F252" s="466">
        <v>6754</v>
      </c>
      <c r="G252" s="482" t="s">
        <v>281</v>
      </c>
      <c r="H252" s="538">
        <v>36960000</v>
      </c>
    </row>
    <row r="253" s="437" customFormat="1" ht="18" customHeight="1" spans="2:8">
      <c r="B253" s="462"/>
      <c r="C253" s="469"/>
      <c r="D253" s="470"/>
      <c r="E253" s="466"/>
      <c r="F253" s="466">
        <v>6799</v>
      </c>
      <c r="G253" s="482" t="s">
        <v>282</v>
      </c>
      <c r="H253" s="604">
        <v>19000000</v>
      </c>
    </row>
    <row r="254" s="436" customFormat="1" ht="18" customHeight="1" spans="2:8">
      <c r="B254" s="470"/>
      <c r="C254" s="470"/>
      <c r="D254" s="470"/>
      <c r="E254" s="479">
        <v>6900</v>
      </c>
      <c r="F254" s="479"/>
      <c r="G254" s="480" t="s">
        <v>283</v>
      </c>
      <c r="H254" s="565">
        <f>SUM(H255:H256)</f>
        <v>16130000</v>
      </c>
    </row>
    <row r="255" s="443" customFormat="1" ht="18" customHeight="1" spans="2:8">
      <c r="B255" s="514"/>
      <c r="C255" s="514"/>
      <c r="D255" s="514"/>
      <c r="E255" s="515"/>
      <c r="F255" s="515">
        <v>6907</v>
      </c>
      <c r="G255" s="527" t="s">
        <v>284</v>
      </c>
      <c r="H255" s="591">
        <v>12390000</v>
      </c>
    </row>
    <row r="256" s="437" customFormat="1" ht="18" customHeight="1" spans="2:8">
      <c r="B256" s="462"/>
      <c r="C256" s="469"/>
      <c r="D256" s="470"/>
      <c r="E256" s="466"/>
      <c r="F256" s="466">
        <v>6912</v>
      </c>
      <c r="G256" s="482" t="s">
        <v>285</v>
      </c>
      <c r="H256" s="538">
        <v>3740000</v>
      </c>
    </row>
    <row r="257" s="441" customFormat="1" ht="18" customHeight="1" spans="2:8">
      <c r="B257" s="490"/>
      <c r="C257" s="490"/>
      <c r="D257" s="490"/>
      <c r="E257" s="505">
        <v>7000</v>
      </c>
      <c r="F257" s="505"/>
      <c r="G257" s="606" t="s">
        <v>286</v>
      </c>
      <c r="H257" s="507">
        <f>SUM(H258:H259)</f>
        <v>26160000</v>
      </c>
    </row>
    <row r="258" s="439" customFormat="1" ht="18" customHeight="1" spans="2:8">
      <c r="B258" s="496"/>
      <c r="C258" s="496"/>
      <c r="D258" s="496"/>
      <c r="E258" s="497"/>
      <c r="F258" s="497">
        <v>7001</v>
      </c>
      <c r="G258" s="498" t="s">
        <v>287</v>
      </c>
      <c r="H258" s="598">
        <v>16160000</v>
      </c>
    </row>
    <row r="259" s="439" customFormat="1" ht="18" customHeight="1" spans="2:8">
      <c r="B259" s="496"/>
      <c r="C259" s="496"/>
      <c r="D259" s="496"/>
      <c r="E259" s="497"/>
      <c r="F259" s="497">
        <v>7004</v>
      </c>
      <c r="G259" s="498" t="s">
        <v>288</v>
      </c>
      <c r="H259" s="598">
        <v>10000000</v>
      </c>
    </row>
    <row r="260" s="441" customFormat="1" ht="18" customHeight="1" spans="2:8">
      <c r="B260" s="490"/>
      <c r="C260" s="490"/>
      <c r="D260" s="490"/>
      <c r="E260" s="505">
        <v>7750</v>
      </c>
      <c r="F260" s="505"/>
      <c r="G260" s="606" t="s">
        <v>169</v>
      </c>
      <c r="H260" s="607">
        <f>SUM(H261:H263)</f>
        <v>377848000</v>
      </c>
    </row>
    <row r="261" s="460" customFormat="1" ht="18" customHeight="1" spans="2:8">
      <c r="B261" s="608"/>
      <c r="C261" s="608"/>
      <c r="D261" s="608"/>
      <c r="E261" s="609"/>
      <c r="F261" s="609">
        <v>7753</v>
      </c>
      <c r="G261" s="610" t="s">
        <v>289</v>
      </c>
      <c r="H261" s="611">
        <v>66545000</v>
      </c>
    </row>
    <row r="262" s="460" customFormat="1" ht="18" customHeight="1" spans="2:8">
      <c r="B262" s="608"/>
      <c r="C262" s="608"/>
      <c r="D262" s="608"/>
      <c r="E262" s="609"/>
      <c r="F262" s="609">
        <v>7764</v>
      </c>
      <c r="G262" s="610" t="s">
        <v>217</v>
      </c>
      <c r="H262" s="611">
        <v>46893000</v>
      </c>
    </row>
    <row r="263" s="438" customFormat="1" ht="18" customHeight="1" spans="2:10">
      <c r="B263" s="488"/>
      <c r="C263" s="489"/>
      <c r="D263" s="490"/>
      <c r="E263" s="491"/>
      <c r="F263" s="491">
        <v>7799</v>
      </c>
      <c r="G263" s="508" t="s">
        <v>188</v>
      </c>
      <c r="H263" s="509">
        <v>264410000</v>
      </c>
      <c r="I263" s="615"/>
      <c r="J263" s="615"/>
    </row>
    <row r="264" s="438" customFormat="1" ht="18" customHeight="1" spans="2:10">
      <c r="B264" s="488">
        <v>800</v>
      </c>
      <c r="C264" s="489">
        <v>430</v>
      </c>
      <c r="D264" s="490">
        <v>434</v>
      </c>
      <c r="E264" s="745" t="s">
        <v>290</v>
      </c>
      <c r="F264" s="491"/>
      <c r="G264" s="508"/>
      <c r="H264" s="612">
        <f>SUM(H265:H268)</f>
        <v>957457045</v>
      </c>
      <c r="I264" s="615"/>
      <c r="J264" s="615"/>
    </row>
    <row r="265" s="438" customFormat="1" ht="18" customHeight="1" spans="2:10">
      <c r="B265" s="488"/>
      <c r="C265" s="489"/>
      <c r="D265" s="490"/>
      <c r="E265" s="491"/>
      <c r="F265" s="746" t="s">
        <v>291</v>
      </c>
      <c r="G265" s="508" t="s">
        <v>292</v>
      </c>
      <c r="H265" s="509">
        <v>512660601</v>
      </c>
      <c r="I265" s="615"/>
      <c r="J265" s="615"/>
    </row>
    <row r="266" s="438" customFormat="1" ht="18" customHeight="1" spans="2:10">
      <c r="B266" s="488"/>
      <c r="C266" s="489"/>
      <c r="D266" s="490"/>
      <c r="E266" s="491"/>
      <c r="F266" s="746" t="s">
        <v>293</v>
      </c>
      <c r="G266" s="508" t="s">
        <v>294</v>
      </c>
      <c r="H266" s="509">
        <v>2297386</v>
      </c>
      <c r="I266" s="615"/>
      <c r="J266" s="615"/>
    </row>
    <row r="267" s="438" customFormat="1" ht="18" customHeight="1" spans="2:10">
      <c r="B267" s="488"/>
      <c r="C267" s="489"/>
      <c r="D267" s="490"/>
      <c r="E267" s="491"/>
      <c r="F267" s="746" t="s">
        <v>295</v>
      </c>
      <c r="G267" s="508" t="s">
        <v>296</v>
      </c>
      <c r="H267" s="509">
        <v>300000000</v>
      </c>
      <c r="I267" s="615"/>
      <c r="J267" s="615"/>
    </row>
    <row r="268" s="438" customFormat="1" ht="18" customHeight="1" spans="2:10">
      <c r="B268" s="488"/>
      <c r="C268" s="489"/>
      <c r="D268" s="490"/>
      <c r="E268" s="491"/>
      <c r="F268" s="746" t="s">
        <v>297</v>
      </c>
      <c r="G268" s="508" t="s">
        <v>298</v>
      </c>
      <c r="H268" s="509">
        <v>142499058</v>
      </c>
      <c r="I268" s="615"/>
      <c r="J268" s="615"/>
    </row>
    <row r="269" s="450" customFormat="1" ht="18" customHeight="1" spans="2:8">
      <c r="B269" s="540"/>
      <c r="C269" s="599"/>
      <c r="D269" s="533"/>
      <c r="E269" s="560"/>
      <c r="F269" s="560"/>
      <c r="G269" s="467" t="s">
        <v>299</v>
      </c>
      <c r="H269" s="613">
        <f>H9+H33+H56+H65+H78+H99+H147+H163+H203+H222+H229+H93+H264</f>
        <v>8727802157</v>
      </c>
    </row>
    <row r="270" ht="15.6" spans="2:8">
      <c r="B270" s="20"/>
      <c r="C270" s="20"/>
      <c r="D270" s="20"/>
      <c r="F270" s="99"/>
      <c r="G270" s="614" t="s">
        <v>155</v>
      </c>
      <c r="H270" s="614"/>
    </row>
    <row r="271" ht="15.6" spans="2:8">
      <c r="B271" s="59" t="s">
        <v>125</v>
      </c>
      <c r="C271" s="59"/>
      <c r="D271" s="59"/>
      <c r="E271" s="59"/>
      <c r="F271" s="59"/>
      <c r="G271" s="59" t="s">
        <v>156</v>
      </c>
      <c r="H271" s="59"/>
    </row>
    <row r="272" spans="2:4">
      <c r="B272" s="20"/>
      <c r="C272" s="20"/>
      <c r="D272" s="20"/>
    </row>
    <row r="273" ht="15.6" spans="2:8">
      <c r="B273" s="20"/>
      <c r="C273" s="20"/>
      <c r="D273" s="59"/>
      <c r="E273" s="61"/>
      <c r="G273" s="62"/>
      <c r="H273" s="62"/>
    </row>
    <row r="274" spans="2:4">
      <c r="B274" s="20"/>
      <c r="C274" s="20"/>
      <c r="D274" s="20"/>
    </row>
    <row r="276" spans="2:2">
      <c r="B276" s="20"/>
    </row>
    <row r="277" ht="15.6" spans="2:8">
      <c r="B277" s="429" t="s">
        <v>74</v>
      </c>
      <c r="C277" s="429"/>
      <c r="D277" s="429"/>
      <c r="E277" s="429"/>
      <c r="F277" s="429"/>
      <c r="G277" s="59" t="s">
        <v>75</v>
      </c>
      <c r="H277" s="59"/>
    </row>
  </sheetData>
  <mergeCells count="19">
    <mergeCell ref="B1:F1"/>
    <mergeCell ref="B2:F2"/>
    <mergeCell ref="B3:F3"/>
    <mergeCell ref="B5:H5"/>
    <mergeCell ref="B163:C163"/>
    <mergeCell ref="B203:C203"/>
    <mergeCell ref="G270:H270"/>
    <mergeCell ref="B271:F271"/>
    <mergeCell ref="G271:H271"/>
    <mergeCell ref="G273:H273"/>
    <mergeCell ref="B277:F277"/>
    <mergeCell ref="G277:H277"/>
    <mergeCell ref="B7:B8"/>
    <mergeCell ref="C7:C8"/>
    <mergeCell ref="D7:D8"/>
    <mergeCell ref="E7:E8"/>
    <mergeCell ref="F7:F8"/>
    <mergeCell ref="G7:G8"/>
    <mergeCell ref="H7:H8"/>
  </mergeCells>
  <pageMargins left="0" right="0" top="0" bottom="0" header="0" footer="0"/>
  <pageSetup paperSize="9" orientation="landscape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topLeftCell="A2" workbookViewId="0">
      <selection activeCell="Q8" sqref="Q8"/>
    </sheetView>
  </sheetViews>
  <sheetFormatPr defaultColWidth="9.13888888888889" defaultRowHeight="23.25" customHeight="1"/>
  <cols>
    <col min="1" max="1" width="5.22222222222222" customWidth="1"/>
    <col min="2" max="2" width="7" customWidth="1"/>
    <col min="3" max="3" width="23.1388888888889" customWidth="1"/>
    <col min="4" max="4" width="10.1388888888889" customWidth="1"/>
    <col min="5" max="5" width="11.8888888888889" customWidth="1"/>
    <col min="6" max="6" width="9.71296296296296" customWidth="1"/>
    <col min="7" max="7" width="11.4444444444444" customWidth="1"/>
    <col min="8" max="8" width="10.712962962963" customWidth="1"/>
    <col min="9" max="9" width="10.6666666666667" customWidth="1"/>
    <col min="10" max="10" width="11.4259259259259" customWidth="1"/>
    <col min="11" max="11" width="11.5555555555556" customWidth="1"/>
    <col min="12" max="12" width="10.4444444444444" customWidth="1"/>
    <col min="13" max="13" width="9.33333333333333" customWidth="1"/>
  </cols>
  <sheetData>
    <row r="1" customHeight="1" spans="2:13">
      <c r="B1" s="415" t="s">
        <v>300</v>
      </c>
      <c r="C1" s="415"/>
      <c r="K1" s="430" t="s">
        <v>301</v>
      </c>
      <c r="L1" s="430"/>
      <c r="M1" s="430"/>
    </row>
    <row r="2" customHeight="1" spans="2:13">
      <c r="B2" s="416" t="s">
        <v>302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</row>
    <row r="3" ht="20.25" customHeight="1" spans="2:13">
      <c r="B3" s="417" t="s">
        <v>303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</row>
    <row r="4" ht="17.25" customHeight="1" spans="2:13">
      <c r="B4" s="417" t="s">
        <v>304</v>
      </c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</row>
    <row r="5" ht="17.25" customHeight="1" spans="13:13">
      <c r="M5" s="431" t="s">
        <v>1</v>
      </c>
    </row>
    <row r="6" customHeight="1" spans="2:13">
      <c r="B6" s="418" t="s">
        <v>305</v>
      </c>
      <c r="C6" s="418" t="s">
        <v>306</v>
      </c>
      <c r="D6" s="418" t="s">
        <v>307</v>
      </c>
      <c r="E6" s="418" t="s">
        <v>308</v>
      </c>
      <c r="F6" s="418"/>
      <c r="G6" s="418"/>
      <c r="H6" s="418"/>
      <c r="I6" s="418" t="s">
        <v>309</v>
      </c>
      <c r="J6" s="418"/>
      <c r="K6" s="418"/>
      <c r="L6" s="418"/>
      <c r="M6" s="418" t="s">
        <v>310</v>
      </c>
    </row>
    <row r="7" customHeight="1" spans="2:13">
      <c r="B7" s="418"/>
      <c r="C7" s="418"/>
      <c r="D7" s="418"/>
      <c r="E7" s="418" t="s">
        <v>311</v>
      </c>
      <c r="F7" s="418"/>
      <c r="G7" s="418" t="s">
        <v>312</v>
      </c>
      <c r="H7" s="418" t="s">
        <v>313</v>
      </c>
      <c r="I7" s="418" t="s">
        <v>311</v>
      </c>
      <c r="J7" s="418"/>
      <c r="K7" s="418" t="s">
        <v>312</v>
      </c>
      <c r="L7" s="418" t="s">
        <v>313</v>
      </c>
      <c r="M7" s="418"/>
    </row>
    <row r="8" ht="62.25" customHeight="1" spans="2:13">
      <c r="B8" s="418"/>
      <c r="C8" s="418"/>
      <c r="D8" s="418"/>
      <c r="E8" s="418" t="s">
        <v>314</v>
      </c>
      <c r="F8" s="418" t="s">
        <v>315</v>
      </c>
      <c r="G8" s="418"/>
      <c r="H8" s="418"/>
      <c r="I8" s="418" t="s">
        <v>314</v>
      </c>
      <c r="J8" s="418" t="s">
        <v>315</v>
      </c>
      <c r="K8" s="418"/>
      <c r="L8" s="418"/>
      <c r="M8" s="418"/>
    </row>
    <row r="9" customHeight="1" spans="2:13">
      <c r="B9" s="419" t="s">
        <v>316</v>
      </c>
      <c r="C9" s="419" t="s">
        <v>317</v>
      </c>
      <c r="D9" s="419">
        <v>1</v>
      </c>
      <c r="E9" s="419">
        <v>2</v>
      </c>
      <c r="F9" s="419">
        <v>3</v>
      </c>
      <c r="G9" s="419">
        <v>4</v>
      </c>
      <c r="H9" s="419" t="s">
        <v>318</v>
      </c>
      <c r="I9" s="419">
        <v>6</v>
      </c>
      <c r="J9" s="419">
        <v>7</v>
      </c>
      <c r="K9" s="419">
        <v>8</v>
      </c>
      <c r="L9" s="419" t="s">
        <v>319</v>
      </c>
      <c r="M9" s="419" t="s">
        <v>320</v>
      </c>
    </row>
    <row r="10" customHeight="1" spans="2:13">
      <c r="B10" s="420">
        <v>1</v>
      </c>
      <c r="C10" s="421" t="s">
        <v>321</v>
      </c>
      <c r="D10" s="422"/>
      <c r="E10" s="422"/>
      <c r="F10" s="422"/>
      <c r="G10" s="423"/>
      <c r="H10" s="423"/>
      <c r="I10" s="423"/>
      <c r="J10" s="423"/>
      <c r="K10" s="423"/>
      <c r="L10" s="423"/>
      <c r="M10" s="423"/>
    </row>
    <row r="11" customHeight="1" spans="2:13">
      <c r="B11" s="420">
        <v>2</v>
      </c>
      <c r="C11" s="421" t="s">
        <v>322</v>
      </c>
      <c r="D11" s="424">
        <v>16962000</v>
      </c>
      <c r="E11" s="424">
        <v>2115724000</v>
      </c>
      <c r="F11" s="424"/>
      <c r="G11" s="425">
        <f>E11</f>
        <v>2115724000</v>
      </c>
      <c r="H11" s="425">
        <f>E11-G11</f>
        <v>0</v>
      </c>
      <c r="I11" s="424">
        <f>1040000000+817350000+246364000</f>
        <v>2103714000</v>
      </c>
      <c r="J11" s="425"/>
      <c r="K11" s="425">
        <f>I11</f>
        <v>2103714000</v>
      </c>
      <c r="L11" s="425">
        <f>SUM(I11-K11)</f>
        <v>0</v>
      </c>
      <c r="M11" s="425">
        <f>D11+E11-K11</f>
        <v>28972000</v>
      </c>
    </row>
    <row r="12" customHeight="1" spans="2:13">
      <c r="B12" s="420">
        <v>3</v>
      </c>
      <c r="C12" s="421" t="s">
        <v>323</v>
      </c>
      <c r="D12" s="424">
        <v>29307000</v>
      </c>
      <c r="E12" s="424">
        <v>160573000</v>
      </c>
      <c r="F12" s="424"/>
      <c r="G12" s="425">
        <f>E12</f>
        <v>160573000</v>
      </c>
      <c r="H12" s="425">
        <f>SUM(E12-G12)</f>
        <v>0</v>
      </c>
      <c r="I12" s="424">
        <v>136134000</v>
      </c>
      <c r="J12" s="425"/>
      <c r="K12" s="425">
        <v>136134000</v>
      </c>
      <c r="L12" s="425">
        <f>SUM(I12-K12)</f>
        <v>0</v>
      </c>
      <c r="M12" s="425">
        <f>D12+E12-K12</f>
        <v>53746000</v>
      </c>
    </row>
    <row r="13" customHeight="1" spans="2:13">
      <c r="B13" s="420">
        <v>4</v>
      </c>
      <c r="C13" s="421" t="s">
        <v>324</v>
      </c>
      <c r="D13" s="422"/>
      <c r="E13" s="422"/>
      <c r="F13" s="422"/>
      <c r="G13" s="423"/>
      <c r="H13" s="423"/>
      <c r="I13" s="422"/>
      <c r="J13" s="423"/>
      <c r="K13" s="423"/>
      <c r="L13" s="423"/>
      <c r="M13" s="423"/>
    </row>
    <row r="14" ht="18" customHeight="1" spans="2:12">
      <c r="B14" s="426"/>
      <c r="C14" s="427"/>
      <c r="D14" s="427"/>
      <c r="E14" s="427"/>
      <c r="F14" s="427"/>
      <c r="G14" s="427"/>
      <c r="H14" s="427"/>
      <c r="I14" s="427"/>
      <c r="J14" s="427"/>
      <c r="K14" s="427"/>
      <c r="L14" s="427"/>
    </row>
    <row r="15" customHeight="1" spans="5:13">
      <c r="E15" s="427"/>
      <c r="F15" s="427"/>
      <c r="G15" s="427"/>
      <c r="J15" s="432" t="s">
        <v>325</v>
      </c>
      <c r="K15" s="432"/>
      <c r="L15" s="432"/>
      <c r="M15" s="432"/>
    </row>
    <row r="16" customHeight="1" spans="2:13">
      <c r="B16" s="60" t="s">
        <v>326</v>
      </c>
      <c r="C16" s="60"/>
      <c r="D16" s="60"/>
      <c r="E16" s="427"/>
      <c r="F16" s="427"/>
      <c r="G16" s="427"/>
      <c r="J16" s="60" t="s">
        <v>73</v>
      </c>
      <c r="K16" s="60"/>
      <c r="L16" s="60"/>
      <c r="M16" s="60"/>
    </row>
    <row r="17" customHeight="1" spans="5:13">
      <c r="E17" s="427"/>
      <c r="F17" s="427"/>
      <c r="G17" s="428"/>
      <c r="J17" s="432"/>
      <c r="K17" s="432"/>
      <c r="L17" s="432"/>
      <c r="M17" s="432"/>
    </row>
    <row r="19" customHeight="1" spans="2:13">
      <c r="B19" s="59" t="s">
        <v>74</v>
      </c>
      <c r="C19" s="429"/>
      <c r="D19" s="429"/>
      <c r="J19" s="59" t="s">
        <v>75</v>
      </c>
      <c r="K19" s="429"/>
      <c r="L19" s="429"/>
      <c r="M19" s="429"/>
    </row>
  </sheetData>
  <mergeCells count="22">
    <mergeCell ref="K1:M1"/>
    <mergeCell ref="B2:M2"/>
    <mergeCell ref="B3:M3"/>
    <mergeCell ref="B4:M4"/>
    <mergeCell ref="E6:H6"/>
    <mergeCell ref="I6:L6"/>
    <mergeCell ref="E7:F7"/>
    <mergeCell ref="I7:J7"/>
    <mergeCell ref="J15:M15"/>
    <mergeCell ref="B16:D16"/>
    <mergeCell ref="J16:M16"/>
    <mergeCell ref="J17:M17"/>
    <mergeCell ref="B19:D19"/>
    <mergeCell ref="J19:M19"/>
    <mergeCell ref="B6:B8"/>
    <mergeCell ref="C6:C8"/>
    <mergeCell ref="D6:D8"/>
    <mergeCell ref="G7:G8"/>
    <mergeCell ref="H7:H8"/>
    <mergeCell ref="K7:K8"/>
    <mergeCell ref="L7:L8"/>
    <mergeCell ref="M6:M8"/>
  </mergeCells>
  <pageMargins left="0.2" right="0.2" top="0.3" bottom="0.17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7"/>
  <sheetViews>
    <sheetView topLeftCell="A7" workbookViewId="0">
      <selection activeCell="F25" sqref="F25"/>
    </sheetView>
  </sheetViews>
  <sheetFormatPr defaultColWidth="9" defaultRowHeight="14.4"/>
  <cols>
    <col min="1" max="1" width="2.33333333333333" customWidth="1"/>
    <col min="2" max="2" width="4.77777777777778" customWidth="1"/>
    <col min="3" max="3" width="21" customWidth="1"/>
    <col min="4" max="4" width="7.42592592592593" customWidth="1"/>
    <col min="5" max="5" width="7.44444444444444" style="368" customWidth="1"/>
    <col min="6" max="6" width="13.7777777777778" style="48" customWidth="1"/>
    <col min="7" max="7" width="12.5555555555556" style="48" customWidth="1"/>
    <col min="8" max="8" width="12.6666666666667" customWidth="1"/>
    <col min="9" max="10" width="13.8888888888889" customWidth="1"/>
    <col min="11" max="11" width="10.7777777777778" style="48" customWidth="1"/>
    <col min="12" max="12" width="10.4444444444444" customWidth="1"/>
    <col min="13" max="13" width="7" customWidth="1"/>
    <col min="14" max="14" width="17.1388888888889" customWidth="1"/>
  </cols>
  <sheetData>
    <row r="1" s="361" customFormat="1" ht="15.6" spans="2:2">
      <c r="B1" s="369"/>
    </row>
    <row r="2" s="361" customFormat="1" ht="15" customHeight="1" spans="2:8">
      <c r="B2" s="370" t="s">
        <v>327</v>
      </c>
      <c r="C2" s="370"/>
      <c r="D2" s="370"/>
      <c r="E2" s="370"/>
      <c r="F2" s="370"/>
      <c r="G2" s="370"/>
      <c r="H2" s="370"/>
    </row>
    <row r="3" s="361" customFormat="1" ht="15" customHeight="1" spans="2:12">
      <c r="B3" s="370" t="s">
        <v>328</v>
      </c>
      <c r="C3" s="370"/>
      <c r="D3" s="370"/>
      <c r="K3" s="399"/>
      <c r="L3" s="400" t="s">
        <v>329</v>
      </c>
    </row>
    <row r="4" s="361" customFormat="1" ht="15" customHeight="1" spans="2:13">
      <c r="B4" s="370" t="s">
        <v>330</v>
      </c>
      <c r="C4" s="370"/>
      <c r="D4" s="370"/>
      <c r="E4" s="370"/>
      <c r="L4" s="399"/>
      <c r="M4" s="399"/>
    </row>
    <row r="5" s="361" customFormat="1" ht="12" customHeight="1" spans="2:2">
      <c r="B5" s="369"/>
    </row>
    <row r="6" s="361" customFormat="1" ht="17.25" customHeight="1" spans="2:13">
      <c r="B6" s="371" t="s">
        <v>331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</row>
    <row r="7" s="361" customFormat="1" ht="10.5" customHeight="1" spans="2:13"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</row>
    <row r="8" s="361" customFormat="1" ht="15.6" spans="2:13">
      <c r="B8" s="369"/>
      <c r="K8" s="401" t="s">
        <v>332</v>
      </c>
      <c r="L8" s="401"/>
      <c r="M8" s="401"/>
    </row>
    <row r="9" s="362" customFormat="1" ht="57" customHeight="1" spans="2:13">
      <c r="B9" s="373" t="s">
        <v>305</v>
      </c>
      <c r="C9" s="373" t="s">
        <v>333</v>
      </c>
      <c r="D9" s="373" t="s">
        <v>334</v>
      </c>
      <c r="E9" s="373" t="s">
        <v>335</v>
      </c>
      <c r="F9" s="373" t="s">
        <v>336</v>
      </c>
      <c r="G9" s="373"/>
      <c r="H9" s="373"/>
      <c r="I9" s="373"/>
      <c r="J9" s="373" t="s">
        <v>337</v>
      </c>
      <c r="K9" s="373" t="s">
        <v>338</v>
      </c>
      <c r="L9" s="374" t="s">
        <v>339</v>
      </c>
      <c r="M9" s="374"/>
    </row>
    <row r="10" s="362" customFormat="1" ht="60" customHeight="1" spans="2:13">
      <c r="B10" s="373"/>
      <c r="C10" s="373"/>
      <c r="D10" s="373"/>
      <c r="E10" s="373"/>
      <c r="F10" s="373" t="s">
        <v>81</v>
      </c>
      <c r="G10" s="374" t="s">
        <v>340</v>
      </c>
      <c r="H10" s="373" t="s">
        <v>341</v>
      </c>
      <c r="I10" s="373" t="s">
        <v>342</v>
      </c>
      <c r="J10" s="373"/>
      <c r="K10" s="373"/>
      <c r="L10" s="373" t="s">
        <v>343</v>
      </c>
      <c r="M10" s="373" t="s">
        <v>344</v>
      </c>
    </row>
    <row r="11" s="363" customFormat="1" ht="17.25" customHeight="1" spans="2:13">
      <c r="B11" s="375">
        <v>1</v>
      </c>
      <c r="C11" s="375">
        <v>2</v>
      </c>
      <c r="D11" s="375">
        <v>3</v>
      </c>
      <c r="E11" s="375">
        <v>4</v>
      </c>
      <c r="F11" s="375" t="s">
        <v>345</v>
      </c>
      <c r="G11" s="375">
        <v>6</v>
      </c>
      <c r="H11" s="375">
        <v>7</v>
      </c>
      <c r="I11" s="375">
        <v>8</v>
      </c>
      <c r="J11" s="375">
        <v>9</v>
      </c>
      <c r="K11" s="375">
        <v>10</v>
      </c>
      <c r="L11" s="375" t="s">
        <v>346</v>
      </c>
      <c r="M11" s="375">
        <v>12</v>
      </c>
    </row>
    <row r="12" s="364" customFormat="1" ht="11.4" spans="2:16">
      <c r="B12" s="376">
        <v>1</v>
      </c>
      <c r="C12" s="377" t="s">
        <v>347</v>
      </c>
      <c r="D12" s="376"/>
      <c r="E12" s="377"/>
      <c r="F12" s="378">
        <f t="shared" ref="F12:L12" si="0">F13+F18</f>
        <v>4010374843</v>
      </c>
      <c r="G12" s="378">
        <f t="shared" si="0"/>
        <v>25627843</v>
      </c>
      <c r="H12" s="378">
        <f t="shared" si="0"/>
        <v>3984747000</v>
      </c>
      <c r="I12" s="378">
        <f t="shared" si="0"/>
        <v>0</v>
      </c>
      <c r="J12" s="378">
        <f t="shared" si="0"/>
        <v>4008077457</v>
      </c>
      <c r="K12" s="378">
        <f t="shared" si="0"/>
        <v>0</v>
      </c>
      <c r="L12" s="378">
        <f t="shared" si="0"/>
        <v>2297386</v>
      </c>
      <c r="M12" s="402"/>
      <c r="N12" s="403"/>
      <c r="O12" s="403"/>
      <c r="P12" s="403"/>
    </row>
    <row r="13" s="364" customFormat="1" ht="11.4" spans="2:13">
      <c r="B13" s="379" t="s">
        <v>348</v>
      </c>
      <c r="C13" s="380" t="s">
        <v>349</v>
      </c>
      <c r="D13" s="379"/>
      <c r="E13" s="379"/>
      <c r="F13" s="381">
        <f t="shared" ref="F13:J13" si="1">SUM(F14:F17)</f>
        <v>4010374843</v>
      </c>
      <c r="G13" s="381">
        <f t="shared" si="1"/>
        <v>25627843</v>
      </c>
      <c r="H13" s="381">
        <f t="shared" si="1"/>
        <v>3984747000</v>
      </c>
      <c r="I13" s="381">
        <f t="shared" si="1"/>
        <v>0</v>
      </c>
      <c r="J13" s="381">
        <f t="shared" si="1"/>
        <v>4008077457</v>
      </c>
      <c r="K13" s="381"/>
      <c r="L13" s="381">
        <f>SUM(L14:L17)</f>
        <v>2297386</v>
      </c>
      <c r="M13" s="404"/>
    </row>
    <row r="14" s="365" customFormat="1" ht="12" spans="2:13">
      <c r="B14" s="382"/>
      <c r="C14" s="383"/>
      <c r="D14" s="382">
        <v>13</v>
      </c>
      <c r="E14" s="382">
        <v>341</v>
      </c>
      <c r="F14" s="384">
        <f t="shared" ref="F14:F17" si="2">G14+H14+I14</f>
        <v>2609991092</v>
      </c>
      <c r="G14" s="384">
        <v>2722092</v>
      </c>
      <c r="H14" s="385">
        <v>2523269000</v>
      </c>
      <c r="I14" s="405">
        <v>84000000</v>
      </c>
      <c r="J14" s="406">
        <v>2608776222</v>
      </c>
      <c r="K14" s="385"/>
      <c r="L14" s="384">
        <f t="shared" ref="L14:L17" si="3">F14-J14</f>
        <v>1214870</v>
      </c>
      <c r="M14" s="407"/>
    </row>
    <row r="15" s="365" customFormat="1" ht="12" spans="2:13">
      <c r="B15" s="382"/>
      <c r="C15" s="383"/>
      <c r="D15" s="382">
        <v>13</v>
      </c>
      <c r="E15" s="382">
        <v>351</v>
      </c>
      <c r="F15" s="384">
        <f t="shared" si="2"/>
        <v>438651249</v>
      </c>
      <c r="G15" s="386">
        <v>10538249</v>
      </c>
      <c r="H15" s="386">
        <v>438113000</v>
      </c>
      <c r="I15" s="405">
        <v>-10000000</v>
      </c>
      <c r="J15" s="406">
        <v>437939592</v>
      </c>
      <c r="K15" s="408"/>
      <c r="L15" s="384">
        <f t="shared" si="3"/>
        <v>711657</v>
      </c>
      <c r="M15" s="407"/>
    </row>
    <row r="16" s="365" customFormat="1" ht="12" spans="2:13">
      <c r="B16" s="382"/>
      <c r="C16" s="383"/>
      <c r="D16" s="382">
        <v>13</v>
      </c>
      <c r="E16" s="382">
        <v>361</v>
      </c>
      <c r="F16" s="384">
        <f t="shared" si="2"/>
        <v>844602052</v>
      </c>
      <c r="G16" s="386">
        <v>517052</v>
      </c>
      <c r="H16" s="387">
        <v>907085000</v>
      </c>
      <c r="I16" s="405">
        <v>-63000000</v>
      </c>
      <c r="J16" s="406">
        <v>844581643</v>
      </c>
      <c r="K16" s="408"/>
      <c r="L16" s="384">
        <f t="shared" si="3"/>
        <v>20409</v>
      </c>
      <c r="M16" s="407"/>
    </row>
    <row r="17" s="365" customFormat="1" ht="12" spans="2:13">
      <c r="B17" s="382"/>
      <c r="C17" s="383"/>
      <c r="D17" s="382">
        <v>13</v>
      </c>
      <c r="E17" s="382">
        <v>362</v>
      </c>
      <c r="F17" s="384">
        <f t="shared" si="2"/>
        <v>117130450</v>
      </c>
      <c r="G17" s="386">
        <v>11850450</v>
      </c>
      <c r="H17" s="385">
        <v>116280000</v>
      </c>
      <c r="I17" s="405">
        <v>-11000000</v>
      </c>
      <c r="J17" s="406">
        <v>116780000</v>
      </c>
      <c r="K17" s="408"/>
      <c r="L17" s="384">
        <f t="shared" si="3"/>
        <v>350450</v>
      </c>
      <c r="M17" s="407"/>
    </row>
    <row r="18" s="366" customFormat="1" ht="39" customHeight="1" spans="2:13">
      <c r="B18" s="379" t="s">
        <v>350</v>
      </c>
      <c r="C18" s="380" t="s">
        <v>351</v>
      </c>
      <c r="D18" s="388"/>
      <c r="E18" s="388"/>
      <c r="F18" s="381">
        <f t="shared" ref="F18:L18" si="4">SUM(F19)</f>
        <v>0</v>
      </c>
      <c r="G18" s="381">
        <f t="shared" si="4"/>
        <v>0</v>
      </c>
      <c r="H18" s="381">
        <f t="shared" si="4"/>
        <v>0</v>
      </c>
      <c r="I18" s="381">
        <f t="shared" si="4"/>
        <v>0</v>
      </c>
      <c r="J18" s="381">
        <f t="shared" si="4"/>
        <v>0</v>
      </c>
      <c r="K18" s="381">
        <f t="shared" si="4"/>
        <v>0</v>
      </c>
      <c r="L18" s="381">
        <f t="shared" si="4"/>
        <v>0</v>
      </c>
      <c r="M18" s="409"/>
    </row>
    <row r="19" s="366" customFormat="1" ht="12" spans="2:13">
      <c r="B19" s="379"/>
      <c r="C19" s="380"/>
      <c r="D19" s="388"/>
      <c r="E19" s="388"/>
      <c r="F19" s="389"/>
      <c r="G19" s="389"/>
      <c r="H19" s="389"/>
      <c r="I19" s="389"/>
      <c r="J19" s="410"/>
      <c r="K19" s="381"/>
      <c r="L19" s="389"/>
      <c r="M19" s="409"/>
    </row>
    <row r="20" s="366" customFormat="1" ht="44.25" customHeight="1" spans="2:13">
      <c r="B20" s="379">
        <v>2</v>
      </c>
      <c r="C20" s="380" t="s">
        <v>352</v>
      </c>
      <c r="D20" s="388">
        <v>15</v>
      </c>
      <c r="E20" s="388">
        <v>338</v>
      </c>
      <c r="F20" s="389">
        <f>G20+H20+I20</f>
        <v>300000000</v>
      </c>
      <c r="G20" s="389"/>
      <c r="H20" s="389"/>
      <c r="I20" s="410">
        <v>300000000</v>
      </c>
      <c r="J20" s="410">
        <v>0</v>
      </c>
      <c r="K20" s="410"/>
      <c r="L20" s="410">
        <f>F20-J20</f>
        <v>300000000</v>
      </c>
      <c r="M20" s="409"/>
    </row>
    <row r="21" s="366" customFormat="1" ht="12" spans="2:13">
      <c r="B21" s="390">
        <v>3</v>
      </c>
      <c r="C21" s="391" t="s">
        <v>353</v>
      </c>
      <c r="D21" s="392"/>
      <c r="E21" s="392"/>
      <c r="F21" s="393"/>
      <c r="G21" s="393"/>
      <c r="H21" s="394"/>
      <c r="I21" s="393"/>
      <c r="J21" s="411"/>
      <c r="K21" s="411"/>
      <c r="L21" s="393">
        <f>SUM(F21-K21)</f>
        <v>0</v>
      </c>
      <c r="M21" s="412"/>
    </row>
    <row r="22" s="366" customFormat="1" ht="12" spans="2:13">
      <c r="B22" s="395">
        <v>1</v>
      </c>
      <c r="C22" s="396" t="s">
        <v>354</v>
      </c>
      <c r="D22" s="395"/>
      <c r="E22" s="395"/>
      <c r="F22" s="397"/>
      <c r="G22" s="397"/>
      <c r="H22" s="398"/>
      <c r="I22" s="397"/>
      <c r="J22" s="413"/>
      <c r="K22" s="413"/>
      <c r="L22" s="397"/>
      <c r="M22" s="414"/>
    </row>
    <row r="23" s="366" customFormat="1" ht="12" spans="2:13">
      <c r="B23" s="395">
        <v>2</v>
      </c>
      <c r="C23" s="396" t="s">
        <v>355</v>
      </c>
      <c r="D23" s="395"/>
      <c r="E23" s="395"/>
      <c r="F23" s="397"/>
      <c r="G23" s="397"/>
      <c r="H23" s="398"/>
      <c r="I23" s="397"/>
      <c r="J23" s="413"/>
      <c r="K23" s="413"/>
      <c r="L23" s="397"/>
      <c r="M23" s="414"/>
    </row>
    <row r="24" s="367" customFormat="1" ht="15.6" spans="1:13">
      <c r="A24"/>
      <c r="B24"/>
      <c r="C24" s="15" t="s">
        <v>356</v>
      </c>
      <c r="D24" s="15"/>
      <c r="E24" s="15"/>
      <c r="F24" s="272"/>
      <c r="G24" s="309" t="s">
        <v>357</v>
      </c>
      <c r="H24" s="309"/>
      <c r="I24" s="309"/>
      <c r="J24" s="309"/>
      <c r="K24" s="309"/>
      <c r="L24" s="309"/>
      <c r="M24" s="309"/>
    </row>
    <row r="25" s="367" customFormat="1" ht="15.6" spans="1:13">
      <c r="A25"/>
      <c r="B25"/>
      <c r="C25" s="272"/>
      <c r="D25" s="272"/>
      <c r="E25" s="267"/>
      <c r="F25" s="272"/>
      <c r="G25" s="309" t="s">
        <v>73</v>
      </c>
      <c r="H25" s="309"/>
      <c r="I25" s="309"/>
      <c r="J25" s="309"/>
      <c r="K25" s="309"/>
      <c r="L25" s="309"/>
      <c r="M25" s="309"/>
    </row>
    <row r="26" s="367" customFormat="1" ht="15.6" spans="1:12">
      <c r="A26"/>
      <c r="B26"/>
      <c r="C26" s="272"/>
      <c r="D26" s="272"/>
      <c r="E26" s="272"/>
      <c r="F26" s="272"/>
      <c r="G26" s="272"/>
      <c r="H26" s="272"/>
      <c r="I26" s="273"/>
      <c r="J26"/>
      <c r="K26" s="48"/>
      <c r="L26"/>
    </row>
    <row r="27" s="367" customFormat="1" ht="15.6" spans="1:12">
      <c r="A27"/>
      <c r="B27"/>
      <c r="C27" s="272"/>
      <c r="D27" s="272"/>
      <c r="E27" s="272"/>
      <c r="F27" s="272"/>
      <c r="G27" s="272"/>
      <c r="H27" s="272"/>
      <c r="I27" s="273"/>
      <c r="J27"/>
      <c r="K27" s="48"/>
      <c r="L27"/>
    </row>
    <row r="28" s="367" customFormat="1" ht="15.6" spans="1:13">
      <c r="A28"/>
      <c r="B28"/>
      <c r="C28" s="310" t="s">
        <v>74</v>
      </c>
      <c r="D28" s="310"/>
      <c r="E28" s="310"/>
      <c r="F28" s="271"/>
      <c r="G28" s="310" t="s">
        <v>75</v>
      </c>
      <c r="H28" s="310"/>
      <c r="I28" s="310"/>
      <c r="J28" s="310"/>
      <c r="K28" s="310"/>
      <c r="L28" s="310"/>
      <c r="M28" s="310"/>
    </row>
    <row r="29" s="367" customFormat="1" spans="1:12">
      <c r="A29"/>
      <c r="B29"/>
      <c r="C29"/>
      <c r="D29"/>
      <c r="E29" s="368"/>
      <c r="F29" s="48"/>
      <c r="G29" s="48"/>
      <c r="H29"/>
      <c r="I29"/>
      <c r="J29"/>
      <c r="K29" s="48"/>
      <c r="L29"/>
    </row>
    <row r="30" s="367" customFormat="1" spans="1:12">
      <c r="A30"/>
      <c r="B30"/>
      <c r="C30"/>
      <c r="D30"/>
      <c r="E30" s="368"/>
      <c r="F30" s="48"/>
      <c r="G30" s="48"/>
      <c r="H30"/>
      <c r="I30"/>
      <c r="J30"/>
      <c r="K30" s="48"/>
      <c r="L30"/>
    </row>
    <row r="31" s="367" customFormat="1" spans="1:12">
      <c r="A31"/>
      <c r="B31"/>
      <c r="C31"/>
      <c r="D31"/>
      <c r="E31" s="368"/>
      <c r="F31" s="48"/>
      <c r="G31" s="48"/>
      <c r="H31"/>
      <c r="I31"/>
      <c r="J31"/>
      <c r="K31" s="48"/>
      <c r="L31"/>
    </row>
    <row r="32" s="367" customFormat="1" spans="1:12">
      <c r="A32"/>
      <c r="B32"/>
      <c r="C32"/>
      <c r="D32"/>
      <c r="E32" s="368"/>
      <c r="F32" s="48"/>
      <c r="G32" s="48"/>
      <c r="H32"/>
      <c r="I32"/>
      <c r="J32"/>
      <c r="K32" s="48"/>
      <c r="L32"/>
    </row>
    <row r="33" s="367" customFormat="1" spans="1:12">
      <c r="A33"/>
      <c r="B33"/>
      <c r="C33"/>
      <c r="D33"/>
      <c r="E33" s="368"/>
      <c r="F33" s="48"/>
      <c r="G33" s="48"/>
      <c r="H33"/>
      <c r="I33"/>
      <c r="J33"/>
      <c r="K33" s="48"/>
      <c r="L33"/>
    </row>
    <row r="34" s="367" customFormat="1" spans="1:12">
      <c r="A34"/>
      <c r="B34"/>
      <c r="C34"/>
      <c r="D34"/>
      <c r="E34" s="368"/>
      <c r="F34" s="48"/>
      <c r="G34" s="48"/>
      <c r="H34"/>
      <c r="I34"/>
      <c r="J34"/>
      <c r="K34" s="48"/>
      <c r="L34"/>
    </row>
    <row r="35" s="367" customFormat="1" spans="1:12">
      <c r="A35"/>
      <c r="B35"/>
      <c r="C35"/>
      <c r="D35"/>
      <c r="E35" s="368"/>
      <c r="F35" s="48"/>
      <c r="G35" s="48"/>
      <c r="H35"/>
      <c r="I35"/>
      <c r="J35"/>
      <c r="K35" s="48"/>
      <c r="L35"/>
    </row>
    <row r="36" s="367" customFormat="1" spans="1:12">
      <c r="A36"/>
      <c r="B36"/>
      <c r="C36"/>
      <c r="D36"/>
      <c r="E36" s="368"/>
      <c r="F36" s="48"/>
      <c r="G36" s="48"/>
      <c r="H36"/>
      <c r="I36"/>
      <c r="J36"/>
      <c r="K36" s="48"/>
      <c r="L36"/>
    </row>
    <row r="37" s="367" customFormat="1" spans="1:12">
      <c r="A37"/>
      <c r="B37"/>
      <c r="C37"/>
      <c r="D37"/>
      <c r="E37" s="368"/>
      <c r="F37" s="48"/>
      <c r="G37" s="48"/>
      <c r="H37"/>
      <c r="I37"/>
      <c r="J37"/>
      <c r="K37" s="48"/>
      <c r="L37"/>
    </row>
    <row r="38" s="367" customFormat="1" spans="1:12">
      <c r="A38"/>
      <c r="B38"/>
      <c r="C38"/>
      <c r="D38"/>
      <c r="E38" s="368"/>
      <c r="F38" s="48"/>
      <c r="G38" s="48"/>
      <c r="H38"/>
      <c r="I38"/>
      <c r="J38"/>
      <c r="K38" s="48"/>
      <c r="L38"/>
    </row>
    <row r="39" s="367" customFormat="1" spans="1:12">
      <c r="A39"/>
      <c r="B39"/>
      <c r="C39"/>
      <c r="D39"/>
      <c r="E39" s="368"/>
      <c r="F39" s="48"/>
      <c r="G39" s="48"/>
      <c r="H39"/>
      <c r="I39"/>
      <c r="J39"/>
      <c r="K39" s="48"/>
      <c r="L39"/>
    </row>
    <row r="40" s="367" customFormat="1" spans="1:12">
      <c r="A40"/>
      <c r="B40"/>
      <c r="C40"/>
      <c r="D40"/>
      <c r="E40" s="368"/>
      <c r="F40" s="48"/>
      <c r="G40" s="48"/>
      <c r="H40"/>
      <c r="I40"/>
      <c r="J40"/>
      <c r="K40" s="48"/>
      <c r="L40"/>
    </row>
    <row r="41" s="367" customFormat="1" spans="1:12">
      <c r="A41"/>
      <c r="B41"/>
      <c r="C41"/>
      <c r="D41"/>
      <c r="E41" s="368"/>
      <c r="F41" s="48"/>
      <c r="G41" s="48"/>
      <c r="H41"/>
      <c r="I41"/>
      <c r="J41"/>
      <c r="K41" s="48"/>
      <c r="L41"/>
    </row>
    <row r="42" s="367" customFormat="1" spans="1:12">
      <c r="A42"/>
      <c r="B42"/>
      <c r="C42"/>
      <c r="D42"/>
      <c r="E42" s="368"/>
      <c r="F42" s="48"/>
      <c r="G42" s="48"/>
      <c r="H42"/>
      <c r="I42"/>
      <c r="J42"/>
      <c r="K42" s="48"/>
      <c r="L42"/>
    </row>
    <row r="43" s="367" customFormat="1" spans="1:12">
      <c r="A43"/>
      <c r="B43"/>
      <c r="C43"/>
      <c r="D43"/>
      <c r="E43" s="368"/>
      <c r="F43" s="48"/>
      <c r="G43" s="48"/>
      <c r="H43"/>
      <c r="I43"/>
      <c r="J43"/>
      <c r="K43" s="48"/>
      <c r="L43"/>
    </row>
    <row r="44" s="367" customFormat="1" spans="1:12">
      <c r="A44"/>
      <c r="B44"/>
      <c r="C44"/>
      <c r="D44"/>
      <c r="E44" s="368"/>
      <c r="F44" s="48"/>
      <c r="G44" s="48"/>
      <c r="H44"/>
      <c r="I44"/>
      <c r="J44"/>
      <c r="K44" s="48"/>
      <c r="L44"/>
    </row>
    <row r="45" s="367" customFormat="1" spans="1:12">
      <c r="A45"/>
      <c r="B45"/>
      <c r="C45"/>
      <c r="D45"/>
      <c r="E45" s="368"/>
      <c r="F45" s="48"/>
      <c r="G45" s="48"/>
      <c r="H45"/>
      <c r="I45"/>
      <c r="J45"/>
      <c r="K45" s="48"/>
      <c r="L45"/>
    </row>
    <row r="46" s="367" customFormat="1" spans="1:12">
      <c r="A46"/>
      <c r="B46"/>
      <c r="C46"/>
      <c r="D46"/>
      <c r="E46" s="368"/>
      <c r="F46" s="48"/>
      <c r="G46" s="48"/>
      <c r="H46"/>
      <c r="I46"/>
      <c r="J46"/>
      <c r="K46" s="48"/>
      <c r="L46"/>
    </row>
    <row r="47" s="367" customFormat="1" spans="1:12">
      <c r="A47"/>
      <c r="B47"/>
      <c r="C47"/>
      <c r="D47"/>
      <c r="E47" s="368"/>
      <c r="F47" s="48"/>
      <c r="G47" s="48"/>
      <c r="H47"/>
      <c r="I47"/>
      <c r="J47"/>
      <c r="K47" s="48"/>
      <c r="L47"/>
    </row>
    <row r="48" s="367" customFormat="1" spans="1:12">
      <c r="A48"/>
      <c r="B48"/>
      <c r="C48"/>
      <c r="D48"/>
      <c r="E48" s="368"/>
      <c r="F48" s="48"/>
      <c r="G48" s="48"/>
      <c r="H48"/>
      <c r="I48"/>
      <c r="J48"/>
      <c r="K48" s="48"/>
      <c r="L48"/>
    </row>
    <row r="49" s="367" customFormat="1" spans="1:12">
      <c r="A49"/>
      <c r="B49"/>
      <c r="C49"/>
      <c r="D49"/>
      <c r="E49" s="368"/>
      <c r="F49" s="48"/>
      <c r="G49" s="48"/>
      <c r="H49"/>
      <c r="I49"/>
      <c r="J49"/>
      <c r="K49" s="48"/>
      <c r="L49"/>
    </row>
    <row r="50" s="367" customFormat="1" spans="1:12">
      <c r="A50"/>
      <c r="B50"/>
      <c r="C50"/>
      <c r="D50"/>
      <c r="E50" s="368"/>
      <c r="F50" s="48"/>
      <c r="G50" s="48"/>
      <c r="H50"/>
      <c r="I50"/>
      <c r="J50"/>
      <c r="K50" s="48"/>
      <c r="L50"/>
    </row>
    <row r="51" s="367" customFormat="1" spans="1:12">
      <c r="A51"/>
      <c r="B51"/>
      <c r="C51"/>
      <c r="D51"/>
      <c r="E51" s="368"/>
      <c r="F51" s="48"/>
      <c r="G51" s="48"/>
      <c r="H51"/>
      <c r="I51"/>
      <c r="J51"/>
      <c r="K51" s="48"/>
      <c r="L51"/>
    </row>
    <row r="52" s="367" customFormat="1" spans="1:12">
      <c r="A52"/>
      <c r="B52"/>
      <c r="C52"/>
      <c r="D52"/>
      <c r="E52" s="368"/>
      <c r="F52" s="48"/>
      <c r="G52" s="48"/>
      <c r="H52"/>
      <c r="I52"/>
      <c r="J52"/>
      <c r="K52" s="48"/>
      <c r="L52"/>
    </row>
    <row r="53" s="367" customFormat="1" spans="1:12">
      <c r="A53"/>
      <c r="B53"/>
      <c r="C53"/>
      <c r="D53"/>
      <c r="E53" s="368"/>
      <c r="F53" s="48"/>
      <c r="G53" s="48"/>
      <c r="H53"/>
      <c r="I53"/>
      <c r="J53"/>
      <c r="K53" s="48"/>
      <c r="L53"/>
    </row>
    <row r="54" s="367" customFormat="1" spans="1:12">
      <c r="A54"/>
      <c r="B54"/>
      <c r="C54"/>
      <c r="D54"/>
      <c r="E54" s="368"/>
      <c r="F54" s="48"/>
      <c r="G54" s="48"/>
      <c r="H54"/>
      <c r="I54"/>
      <c r="J54"/>
      <c r="K54" s="48"/>
      <c r="L54"/>
    </row>
    <row r="55" s="367" customFormat="1" spans="1:12">
      <c r="A55"/>
      <c r="B55"/>
      <c r="C55"/>
      <c r="D55"/>
      <c r="E55" s="368"/>
      <c r="F55" s="48"/>
      <c r="G55" s="48"/>
      <c r="H55"/>
      <c r="I55"/>
      <c r="J55"/>
      <c r="K55" s="48"/>
      <c r="L55"/>
    </row>
    <row r="56" s="367" customFormat="1" spans="1:12">
      <c r="A56"/>
      <c r="B56"/>
      <c r="C56"/>
      <c r="D56"/>
      <c r="E56" s="368"/>
      <c r="F56" s="48"/>
      <c r="G56" s="48"/>
      <c r="H56"/>
      <c r="I56"/>
      <c r="J56"/>
      <c r="K56" s="48"/>
      <c r="L56"/>
    </row>
    <row r="57" s="367" customFormat="1" spans="1:12">
      <c r="A57"/>
      <c r="B57"/>
      <c r="C57"/>
      <c r="D57"/>
      <c r="E57" s="368"/>
      <c r="F57" s="48"/>
      <c r="G57" s="48"/>
      <c r="H57"/>
      <c r="I57"/>
      <c r="J57"/>
      <c r="K57" s="48"/>
      <c r="L57"/>
    </row>
    <row r="58" s="367" customFormat="1" spans="1:12">
      <c r="A58"/>
      <c r="B58"/>
      <c r="C58"/>
      <c r="D58"/>
      <c r="E58" s="368"/>
      <c r="F58" s="48"/>
      <c r="G58" s="48"/>
      <c r="H58"/>
      <c r="I58"/>
      <c r="J58"/>
      <c r="K58" s="48"/>
      <c r="L58"/>
    </row>
    <row r="59" s="367" customFormat="1" spans="1:12">
      <c r="A59"/>
      <c r="B59"/>
      <c r="C59"/>
      <c r="D59"/>
      <c r="E59" s="368"/>
      <c r="F59" s="48"/>
      <c r="G59" s="48"/>
      <c r="H59"/>
      <c r="I59"/>
      <c r="J59"/>
      <c r="K59" s="48"/>
      <c r="L59"/>
    </row>
    <row r="60" s="367" customFormat="1" spans="1:12">
      <c r="A60"/>
      <c r="B60"/>
      <c r="C60"/>
      <c r="D60"/>
      <c r="E60" s="368"/>
      <c r="F60" s="48"/>
      <c r="G60" s="48"/>
      <c r="H60"/>
      <c r="I60"/>
      <c r="J60"/>
      <c r="K60" s="48"/>
      <c r="L60"/>
    </row>
    <row r="61" s="367" customFormat="1" spans="1:12">
      <c r="A61"/>
      <c r="B61"/>
      <c r="C61"/>
      <c r="D61"/>
      <c r="E61" s="368"/>
      <c r="F61" s="48"/>
      <c r="G61" s="48"/>
      <c r="H61"/>
      <c r="I61"/>
      <c r="J61"/>
      <c r="K61" s="48"/>
      <c r="L61"/>
    </row>
    <row r="62" s="367" customFormat="1" spans="1:12">
      <c r="A62"/>
      <c r="B62"/>
      <c r="C62"/>
      <c r="D62"/>
      <c r="E62" s="368"/>
      <c r="F62" s="48"/>
      <c r="G62" s="48"/>
      <c r="H62"/>
      <c r="I62"/>
      <c r="J62"/>
      <c r="K62" s="48"/>
      <c r="L62"/>
    </row>
    <row r="63" s="367" customFormat="1" spans="1:12">
      <c r="A63"/>
      <c r="B63"/>
      <c r="C63"/>
      <c r="D63"/>
      <c r="E63" s="368"/>
      <c r="F63" s="48"/>
      <c r="G63" s="48"/>
      <c r="H63"/>
      <c r="I63"/>
      <c r="J63"/>
      <c r="K63" s="48"/>
      <c r="L63"/>
    </row>
    <row r="64" s="367" customFormat="1" spans="1:12">
      <c r="A64"/>
      <c r="B64"/>
      <c r="C64"/>
      <c r="D64"/>
      <c r="E64" s="368"/>
      <c r="F64" s="48"/>
      <c r="G64" s="48"/>
      <c r="H64"/>
      <c r="I64"/>
      <c r="J64"/>
      <c r="K64" s="48"/>
      <c r="L64"/>
    </row>
    <row r="65" s="367" customFormat="1" spans="1:12">
      <c r="A65"/>
      <c r="B65"/>
      <c r="C65"/>
      <c r="D65"/>
      <c r="E65" s="368"/>
      <c r="F65" s="48"/>
      <c r="G65" s="48"/>
      <c r="H65"/>
      <c r="I65"/>
      <c r="J65"/>
      <c r="K65" s="48"/>
      <c r="L65"/>
    </row>
    <row r="66" s="367" customFormat="1" spans="1:12">
      <c r="A66"/>
      <c r="B66"/>
      <c r="C66"/>
      <c r="D66"/>
      <c r="E66" s="368"/>
      <c r="F66" s="48"/>
      <c r="G66" s="48"/>
      <c r="H66"/>
      <c r="I66"/>
      <c r="J66"/>
      <c r="K66" s="48"/>
      <c r="L66"/>
    </row>
    <row r="67" s="367" customFormat="1" spans="1:12">
      <c r="A67"/>
      <c r="B67"/>
      <c r="C67"/>
      <c r="D67"/>
      <c r="E67" s="368"/>
      <c r="F67" s="48"/>
      <c r="G67" s="48"/>
      <c r="H67"/>
      <c r="I67"/>
      <c r="J67"/>
      <c r="K67" s="48"/>
      <c r="L67"/>
    </row>
    <row r="68" s="367" customFormat="1" spans="1:12">
      <c r="A68"/>
      <c r="B68"/>
      <c r="C68"/>
      <c r="D68"/>
      <c r="E68" s="368"/>
      <c r="F68" s="48"/>
      <c r="G68" s="48"/>
      <c r="H68"/>
      <c r="I68"/>
      <c r="J68"/>
      <c r="K68" s="48"/>
      <c r="L68"/>
    </row>
    <row r="69" s="367" customFormat="1" spans="1:12">
      <c r="A69"/>
      <c r="B69"/>
      <c r="C69"/>
      <c r="D69"/>
      <c r="E69" s="368"/>
      <c r="F69" s="48"/>
      <c r="G69" s="48"/>
      <c r="H69"/>
      <c r="I69"/>
      <c r="J69"/>
      <c r="K69" s="48"/>
      <c r="L69"/>
    </row>
    <row r="70" s="367" customFormat="1" spans="1:12">
      <c r="A70"/>
      <c r="B70"/>
      <c r="C70"/>
      <c r="D70"/>
      <c r="E70" s="368"/>
      <c r="F70" s="48"/>
      <c r="G70" s="48"/>
      <c r="H70"/>
      <c r="I70"/>
      <c r="J70"/>
      <c r="K70" s="48"/>
      <c r="L70"/>
    </row>
    <row r="71" s="367" customFormat="1" spans="1:12">
      <c r="A71"/>
      <c r="B71"/>
      <c r="C71"/>
      <c r="D71"/>
      <c r="E71" s="368"/>
      <c r="F71" s="48"/>
      <c r="G71" s="48"/>
      <c r="H71"/>
      <c r="I71"/>
      <c r="J71"/>
      <c r="K71" s="48"/>
      <c r="L71"/>
    </row>
    <row r="72" s="367" customFormat="1" spans="1:12">
      <c r="A72"/>
      <c r="B72"/>
      <c r="C72"/>
      <c r="D72"/>
      <c r="E72" s="368"/>
      <c r="F72" s="48"/>
      <c r="G72" s="48"/>
      <c r="H72"/>
      <c r="I72"/>
      <c r="J72"/>
      <c r="K72" s="48"/>
      <c r="L72"/>
    </row>
    <row r="73" s="367" customFormat="1" spans="1:12">
      <c r="A73"/>
      <c r="B73"/>
      <c r="C73"/>
      <c r="D73"/>
      <c r="E73" s="368"/>
      <c r="F73" s="48"/>
      <c r="G73" s="48"/>
      <c r="H73"/>
      <c r="I73"/>
      <c r="J73"/>
      <c r="K73" s="48"/>
      <c r="L73"/>
    </row>
    <row r="74" s="367" customFormat="1" spans="1:12">
      <c r="A74"/>
      <c r="B74"/>
      <c r="C74"/>
      <c r="D74"/>
      <c r="E74" s="368"/>
      <c r="F74" s="48"/>
      <c r="G74" s="48"/>
      <c r="H74"/>
      <c r="I74"/>
      <c r="J74"/>
      <c r="K74" s="48"/>
      <c r="L74"/>
    </row>
    <row r="75" s="367" customFormat="1" spans="1:12">
      <c r="A75"/>
      <c r="B75"/>
      <c r="C75"/>
      <c r="D75"/>
      <c r="E75" s="368"/>
      <c r="F75" s="48"/>
      <c r="G75" s="48"/>
      <c r="H75"/>
      <c r="I75"/>
      <c r="J75"/>
      <c r="K75" s="48"/>
      <c r="L75"/>
    </row>
    <row r="76" s="367" customFormat="1" spans="1:12">
      <c r="A76"/>
      <c r="B76"/>
      <c r="C76"/>
      <c r="D76"/>
      <c r="E76" s="368"/>
      <c r="F76" s="48"/>
      <c r="G76" s="48"/>
      <c r="H76"/>
      <c r="I76"/>
      <c r="J76"/>
      <c r="K76" s="48"/>
      <c r="L76"/>
    </row>
    <row r="77" s="367" customFormat="1" spans="1:12">
      <c r="A77"/>
      <c r="B77"/>
      <c r="C77"/>
      <c r="D77"/>
      <c r="E77" s="368"/>
      <c r="F77" s="48"/>
      <c r="G77" s="48"/>
      <c r="H77"/>
      <c r="I77"/>
      <c r="J77"/>
      <c r="K77" s="48"/>
      <c r="L77"/>
    </row>
    <row r="78" s="367" customFormat="1" spans="1:12">
      <c r="A78"/>
      <c r="B78"/>
      <c r="C78"/>
      <c r="D78"/>
      <c r="E78" s="368"/>
      <c r="F78" s="48"/>
      <c r="G78" s="48"/>
      <c r="H78"/>
      <c r="I78"/>
      <c r="J78"/>
      <c r="K78" s="48"/>
      <c r="L78"/>
    </row>
    <row r="79" s="367" customFormat="1" spans="1:12">
      <c r="A79"/>
      <c r="B79"/>
      <c r="C79"/>
      <c r="D79"/>
      <c r="E79" s="368"/>
      <c r="F79" s="48"/>
      <c r="G79" s="48"/>
      <c r="H79"/>
      <c r="I79"/>
      <c r="J79"/>
      <c r="K79" s="48"/>
      <c r="L79"/>
    </row>
    <row r="80" s="367" customFormat="1" spans="1:12">
      <c r="A80"/>
      <c r="B80"/>
      <c r="C80"/>
      <c r="D80"/>
      <c r="E80" s="368"/>
      <c r="F80" s="48"/>
      <c r="G80" s="48"/>
      <c r="H80"/>
      <c r="I80"/>
      <c r="J80"/>
      <c r="K80" s="48"/>
      <c r="L80"/>
    </row>
    <row r="81" s="367" customFormat="1" spans="1:12">
      <c r="A81"/>
      <c r="B81"/>
      <c r="C81"/>
      <c r="D81"/>
      <c r="E81" s="368"/>
      <c r="F81" s="48"/>
      <c r="G81" s="48"/>
      <c r="H81"/>
      <c r="I81"/>
      <c r="J81"/>
      <c r="K81" s="48"/>
      <c r="L81"/>
    </row>
    <row r="82" s="367" customFormat="1" spans="1:12">
      <c r="A82"/>
      <c r="B82"/>
      <c r="C82"/>
      <c r="D82"/>
      <c r="E82" s="368"/>
      <c r="F82" s="48"/>
      <c r="G82" s="48"/>
      <c r="H82"/>
      <c r="I82"/>
      <c r="J82"/>
      <c r="K82" s="48"/>
      <c r="L82"/>
    </row>
    <row r="83" s="367" customFormat="1" spans="1:12">
      <c r="A83"/>
      <c r="B83"/>
      <c r="C83"/>
      <c r="D83"/>
      <c r="E83" s="368"/>
      <c r="F83" s="48"/>
      <c r="G83" s="48"/>
      <c r="H83"/>
      <c r="I83"/>
      <c r="J83"/>
      <c r="K83" s="48"/>
      <c r="L83"/>
    </row>
    <row r="84" s="367" customFormat="1" spans="1:12">
      <c r="A84"/>
      <c r="B84"/>
      <c r="C84"/>
      <c r="D84"/>
      <c r="E84" s="368"/>
      <c r="F84" s="48"/>
      <c r="G84" s="48"/>
      <c r="H84"/>
      <c r="I84"/>
      <c r="J84"/>
      <c r="K84" s="48"/>
      <c r="L84"/>
    </row>
    <row r="85" s="367" customFormat="1" spans="1:12">
      <c r="A85"/>
      <c r="B85"/>
      <c r="C85"/>
      <c r="D85"/>
      <c r="E85" s="368"/>
      <c r="F85" s="48"/>
      <c r="G85" s="48"/>
      <c r="H85"/>
      <c r="I85"/>
      <c r="J85"/>
      <c r="K85" s="48"/>
      <c r="L85"/>
    </row>
    <row r="86" s="367" customFormat="1" spans="1:12">
      <c r="A86"/>
      <c r="B86"/>
      <c r="C86"/>
      <c r="D86"/>
      <c r="E86" s="368"/>
      <c r="F86" s="48"/>
      <c r="G86" s="48"/>
      <c r="H86"/>
      <c r="I86"/>
      <c r="J86"/>
      <c r="K86" s="48"/>
      <c r="L86"/>
    </row>
    <row r="87" s="367" customFormat="1" spans="1:12">
      <c r="A87"/>
      <c r="B87"/>
      <c r="C87"/>
      <c r="D87"/>
      <c r="E87" s="368"/>
      <c r="F87" s="48"/>
      <c r="G87" s="48"/>
      <c r="H87"/>
      <c r="I87"/>
      <c r="J87"/>
      <c r="K87" s="48"/>
      <c r="L87"/>
    </row>
    <row r="88" s="367" customFormat="1" spans="1:12">
      <c r="A88"/>
      <c r="B88"/>
      <c r="C88"/>
      <c r="D88"/>
      <c r="E88" s="368"/>
      <c r="F88" s="48"/>
      <c r="G88" s="48"/>
      <c r="H88"/>
      <c r="I88"/>
      <c r="J88"/>
      <c r="K88" s="48"/>
      <c r="L88"/>
    </row>
    <row r="89" s="367" customFormat="1" spans="1:12">
      <c r="A89"/>
      <c r="B89"/>
      <c r="C89"/>
      <c r="D89"/>
      <c r="E89" s="368"/>
      <c r="F89" s="48"/>
      <c r="G89" s="48"/>
      <c r="H89"/>
      <c r="I89"/>
      <c r="J89"/>
      <c r="K89" s="48"/>
      <c r="L89"/>
    </row>
    <row r="90" s="367" customFormat="1" spans="1:12">
      <c r="A90"/>
      <c r="B90"/>
      <c r="C90"/>
      <c r="D90"/>
      <c r="E90" s="368"/>
      <c r="F90" s="48"/>
      <c r="G90" s="48"/>
      <c r="H90"/>
      <c r="I90"/>
      <c r="J90"/>
      <c r="K90" s="48"/>
      <c r="L90"/>
    </row>
    <row r="91" s="367" customFormat="1" spans="1:12">
      <c r="A91"/>
      <c r="B91"/>
      <c r="C91"/>
      <c r="D91"/>
      <c r="E91" s="368"/>
      <c r="F91" s="48"/>
      <c r="G91" s="48"/>
      <c r="H91"/>
      <c r="I91"/>
      <c r="J91"/>
      <c r="K91" s="48"/>
      <c r="L91"/>
    </row>
    <row r="92" s="367" customFormat="1" spans="1:12">
      <c r="A92"/>
      <c r="B92"/>
      <c r="C92"/>
      <c r="D92"/>
      <c r="E92" s="368"/>
      <c r="F92" s="48"/>
      <c r="G92" s="48"/>
      <c r="H92"/>
      <c r="I92"/>
      <c r="J92"/>
      <c r="K92" s="48"/>
      <c r="L92"/>
    </row>
    <row r="93" s="367" customFormat="1" spans="1:12">
      <c r="A93"/>
      <c r="B93"/>
      <c r="C93"/>
      <c r="D93"/>
      <c r="E93" s="368"/>
      <c r="F93" s="48"/>
      <c r="G93" s="48"/>
      <c r="H93"/>
      <c r="I93"/>
      <c r="J93"/>
      <c r="K93" s="48"/>
      <c r="L93"/>
    </row>
    <row r="94" s="367" customFormat="1" spans="1:12">
      <c r="A94"/>
      <c r="B94"/>
      <c r="C94"/>
      <c r="D94"/>
      <c r="E94" s="368"/>
      <c r="F94" s="48"/>
      <c r="G94" s="48"/>
      <c r="H94"/>
      <c r="I94"/>
      <c r="J94"/>
      <c r="K94" s="48"/>
      <c r="L94"/>
    </row>
    <row r="95" s="367" customFormat="1" spans="1:12">
      <c r="A95"/>
      <c r="B95"/>
      <c r="C95"/>
      <c r="D95"/>
      <c r="E95" s="368"/>
      <c r="F95" s="48"/>
      <c r="G95" s="48"/>
      <c r="H95"/>
      <c r="I95"/>
      <c r="J95"/>
      <c r="K95" s="48"/>
      <c r="L95"/>
    </row>
    <row r="96" s="367" customFormat="1" spans="1:12">
      <c r="A96"/>
      <c r="B96"/>
      <c r="C96"/>
      <c r="D96"/>
      <c r="E96" s="368"/>
      <c r="F96" s="48"/>
      <c r="G96" s="48"/>
      <c r="H96"/>
      <c r="I96"/>
      <c r="J96"/>
      <c r="K96" s="48"/>
      <c r="L96"/>
    </row>
    <row r="97" s="367" customFormat="1" spans="1:12">
      <c r="A97"/>
      <c r="B97"/>
      <c r="C97"/>
      <c r="D97"/>
      <c r="E97" s="368"/>
      <c r="F97" s="48"/>
      <c r="G97" s="48"/>
      <c r="H97"/>
      <c r="I97"/>
      <c r="J97"/>
      <c r="K97" s="48"/>
      <c r="L97"/>
    </row>
    <row r="98" s="367" customFormat="1" spans="1:12">
      <c r="A98"/>
      <c r="B98"/>
      <c r="C98"/>
      <c r="D98"/>
      <c r="E98" s="368"/>
      <c r="F98" s="48"/>
      <c r="G98" s="48"/>
      <c r="H98"/>
      <c r="I98"/>
      <c r="J98"/>
      <c r="K98" s="48"/>
      <c r="L98"/>
    </row>
    <row r="99" s="367" customFormat="1" spans="1:12">
      <c r="A99"/>
      <c r="B99"/>
      <c r="C99"/>
      <c r="D99"/>
      <c r="E99" s="368"/>
      <c r="F99" s="48"/>
      <c r="G99" s="48"/>
      <c r="H99"/>
      <c r="I99"/>
      <c r="J99"/>
      <c r="K99" s="48"/>
      <c r="L99"/>
    </row>
    <row r="100" s="367" customFormat="1" spans="1:12">
      <c r="A100"/>
      <c r="B100"/>
      <c r="C100"/>
      <c r="D100"/>
      <c r="E100" s="368"/>
      <c r="F100" s="48"/>
      <c r="G100" s="48"/>
      <c r="H100"/>
      <c r="I100"/>
      <c r="J100"/>
      <c r="K100" s="48"/>
      <c r="L100"/>
    </row>
    <row r="101" s="367" customFormat="1" spans="1:12">
      <c r="A101"/>
      <c r="B101"/>
      <c r="C101"/>
      <c r="D101"/>
      <c r="E101" s="368"/>
      <c r="F101" s="48"/>
      <c r="G101" s="48"/>
      <c r="H101"/>
      <c r="I101"/>
      <c r="J101"/>
      <c r="K101" s="48"/>
      <c r="L101"/>
    </row>
    <row r="102" s="367" customFormat="1" spans="1:12">
      <c r="A102"/>
      <c r="B102"/>
      <c r="C102"/>
      <c r="D102"/>
      <c r="E102" s="368"/>
      <c r="F102" s="48"/>
      <c r="G102" s="48"/>
      <c r="H102"/>
      <c r="I102"/>
      <c r="J102"/>
      <c r="K102" s="48"/>
      <c r="L102"/>
    </row>
    <row r="103" s="367" customFormat="1" spans="1:12">
      <c r="A103"/>
      <c r="B103"/>
      <c r="C103"/>
      <c r="D103"/>
      <c r="E103" s="368"/>
      <c r="F103" s="48"/>
      <c r="G103" s="48"/>
      <c r="H103"/>
      <c r="I103"/>
      <c r="J103"/>
      <c r="K103" s="48"/>
      <c r="L103"/>
    </row>
    <row r="104" s="367" customFormat="1" spans="1:12">
      <c r="A104"/>
      <c r="B104"/>
      <c r="C104"/>
      <c r="D104"/>
      <c r="E104" s="368"/>
      <c r="F104" s="48"/>
      <c r="G104" s="48"/>
      <c r="H104"/>
      <c r="I104"/>
      <c r="J104"/>
      <c r="K104" s="48"/>
      <c r="L104"/>
    </row>
    <row r="105" s="367" customFormat="1" spans="1:12">
      <c r="A105"/>
      <c r="B105"/>
      <c r="C105"/>
      <c r="D105"/>
      <c r="E105" s="368"/>
      <c r="F105" s="48"/>
      <c r="G105" s="48"/>
      <c r="H105"/>
      <c r="I105"/>
      <c r="J105"/>
      <c r="K105" s="48"/>
      <c r="L105"/>
    </row>
    <row r="106" s="367" customFormat="1" spans="1:12">
      <c r="A106"/>
      <c r="B106"/>
      <c r="C106"/>
      <c r="D106"/>
      <c r="E106" s="368"/>
      <c r="F106" s="48"/>
      <c r="G106" s="48"/>
      <c r="H106"/>
      <c r="I106"/>
      <c r="J106"/>
      <c r="K106" s="48"/>
      <c r="L106"/>
    </row>
    <row r="107" s="367" customFormat="1" spans="1:12">
      <c r="A107"/>
      <c r="B107"/>
      <c r="C107"/>
      <c r="D107"/>
      <c r="E107" s="368"/>
      <c r="F107" s="48"/>
      <c r="G107" s="48"/>
      <c r="H107"/>
      <c r="I107"/>
      <c r="J107"/>
      <c r="K107" s="48"/>
      <c r="L107"/>
    </row>
    <row r="108" s="367" customFormat="1" spans="1:12">
      <c r="A108"/>
      <c r="B108"/>
      <c r="C108"/>
      <c r="D108"/>
      <c r="E108" s="368"/>
      <c r="F108" s="48"/>
      <c r="G108" s="48"/>
      <c r="H108"/>
      <c r="I108"/>
      <c r="J108"/>
      <c r="K108" s="48"/>
      <c r="L108"/>
    </row>
    <row r="109" s="367" customFormat="1" spans="1:12">
      <c r="A109"/>
      <c r="B109"/>
      <c r="C109"/>
      <c r="D109"/>
      <c r="E109" s="368"/>
      <c r="F109" s="48"/>
      <c r="G109" s="48"/>
      <c r="H109"/>
      <c r="I109"/>
      <c r="J109"/>
      <c r="K109" s="48"/>
      <c r="L109"/>
    </row>
    <row r="110" s="367" customFormat="1" spans="1:12">
      <c r="A110"/>
      <c r="B110"/>
      <c r="C110"/>
      <c r="D110"/>
      <c r="E110" s="368"/>
      <c r="F110" s="48"/>
      <c r="G110" s="48"/>
      <c r="H110"/>
      <c r="I110"/>
      <c r="J110"/>
      <c r="K110" s="48"/>
      <c r="L110"/>
    </row>
    <row r="111" s="367" customFormat="1" spans="1:12">
      <c r="A111"/>
      <c r="B111"/>
      <c r="C111"/>
      <c r="D111"/>
      <c r="E111" s="368"/>
      <c r="F111" s="48"/>
      <c r="G111" s="48"/>
      <c r="H111"/>
      <c r="I111"/>
      <c r="J111"/>
      <c r="K111" s="48"/>
      <c r="L111"/>
    </row>
    <row r="112" s="367" customFormat="1" spans="1:12">
      <c r="A112"/>
      <c r="B112"/>
      <c r="C112"/>
      <c r="D112"/>
      <c r="E112" s="368"/>
      <c r="F112" s="48"/>
      <c r="G112" s="48"/>
      <c r="H112"/>
      <c r="I112"/>
      <c r="J112"/>
      <c r="K112" s="48"/>
      <c r="L112"/>
    </row>
    <row r="113" s="367" customFormat="1" spans="1:12">
      <c r="A113"/>
      <c r="B113"/>
      <c r="C113"/>
      <c r="D113"/>
      <c r="E113" s="368"/>
      <c r="F113" s="48"/>
      <c r="G113" s="48"/>
      <c r="H113"/>
      <c r="I113"/>
      <c r="J113"/>
      <c r="K113" s="48"/>
      <c r="L113"/>
    </row>
    <row r="114" s="367" customFormat="1" spans="1:12">
      <c r="A114"/>
      <c r="B114"/>
      <c r="C114"/>
      <c r="D114"/>
      <c r="E114" s="368"/>
      <c r="F114" s="48"/>
      <c r="G114" s="48"/>
      <c r="H114"/>
      <c r="I114"/>
      <c r="J114"/>
      <c r="K114" s="48"/>
      <c r="L114"/>
    </row>
    <row r="115" s="367" customFormat="1" spans="1:12">
      <c r="A115"/>
      <c r="B115"/>
      <c r="C115"/>
      <c r="D115"/>
      <c r="E115" s="368"/>
      <c r="F115" s="48"/>
      <c r="G115" s="48"/>
      <c r="H115"/>
      <c r="I115"/>
      <c r="J115"/>
      <c r="K115" s="48"/>
      <c r="L115"/>
    </row>
    <row r="116" s="367" customFormat="1" spans="1:12">
      <c r="A116"/>
      <c r="B116"/>
      <c r="C116"/>
      <c r="D116"/>
      <c r="E116" s="368"/>
      <c r="F116" s="48"/>
      <c r="G116" s="48"/>
      <c r="H116"/>
      <c r="I116"/>
      <c r="J116"/>
      <c r="K116" s="48"/>
      <c r="L116"/>
    </row>
    <row r="117" s="367" customFormat="1" spans="1:12">
      <c r="A117"/>
      <c r="B117"/>
      <c r="C117"/>
      <c r="D117"/>
      <c r="E117" s="368"/>
      <c r="F117" s="48"/>
      <c r="G117" s="48"/>
      <c r="H117"/>
      <c r="I117"/>
      <c r="J117"/>
      <c r="K117" s="48"/>
      <c r="L117"/>
    </row>
    <row r="118" s="367" customFormat="1" spans="1:12">
      <c r="A118"/>
      <c r="B118"/>
      <c r="C118"/>
      <c r="D118"/>
      <c r="E118" s="368"/>
      <c r="F118" s="48"/>
      <c r="G118" s="48"/>
      <c r="H118"/>
      <c r="I118"/>
      <c r="J118"/>
      <c r="K118" s="48"/>
      <c r="L118"/>
    </row>
    <row r="119" s="367" customFormat="1" spans="1:12">
      <c r="A119"/>
      <c r="B119"/>
      <c r="C119"/>
      <c r="D119"/>
      <c r="E119" s="368"/>
      <c r="F119" s="48"/>
      <c r="G119" s="48"/>
      <c r="H119"/>
      <c r="I119"/>
      <c r="J119"/>
      <c r="K119" s="48"/>
      <c r="L119"/>
    </row>
    <row r="120" s="367" customFormat="1" spans="1:12">
      <c r="A120"/>
      <c r="B120"/>
      <c r="C120"/>
      <c r="D120"/>
      <c r="E120" s="368"/>
      <c r="F120" s="48"/>
      <c r="G120" s="48"/>
      <c r="H120"/>
      <c r="I120"/>
      <c r="J120"/>
      <c r="K120" s="48"/>
      <c r="L120"/>
    </row>
    <row r="121" s="367" customFormat="1" spans="1:12">
      <c r="A121"/>
      <c r="B121"/>
      <c r="C121"/>
      <c r="D121"/>
      <c r="E121" s="368"/>
      <c r="F121" s="48"/>
      <c r="G121" s="48"/>
      <c r="H121"/>
      <c r="I121"/>
      <c r="J121"/>
      <c r="K121" s="48"/>
      <c r="L121"/>
    </row>
    <row r="122" s="367" customFormat="1" spans="1:12">
      <c r="A122"/>
      <c r="B122"/>
      <c r="C122"/>
      <c r="D122"/>
      <c r="E122" s="368"/>
      <c r="F122" s="48"/>
      <c r="G122" s="48"/>
      <c r="H122"/>
      <c r="I122"/>
      <c r="J122"/>
      <c r="K122" s="48"/>
      <c r="L122"/>
    </row>
    <row r="123" s="367" customFormat="1" spans="1:12">
      <c r="A123"/>
      <c r="B123"/>
      <c r="C123"/>
      <c r="D123"/>
      <c r="E123" s="368"/>
      <c r="F123" s="48"/>
      <c r="G123" s="48"/>
      <c r="H123"/>
      <c r="I123"/>
      <c r="J123"/>
      <c r="K123" s="48"/>
      <c r="L123"/>
    </row>
    <row r="124" s="367" customFormat="1" spans="1:12">
      <c r="A124"/>
      <c r="B124"/>
      <c r="C124"/>
      <c r="D124"/>
      <c r="E124" s="368"/>
      <c r="F124" s="48"/>
      <c r="G124" s="48"/>
      <c r="H124"/>
      <c r="I124"/>
      <c r="J124"/>
      <c r="K124" s="48"/>
      <c r="L124"/>
    </row>
    <row r="125" s="367" customFormat="1" spans="1:12">
      <c r="A125"/>
      <c r="B125"/>
      <c r="C125"/>
      <c r="D125"/>
      <c r="E125" s="368"/>
      <c r="F125" s="48"/>
      <c r="G125" s="48"/>
      <c r="H125"/>
      <c r="I125"/>
      <c r="J125"/>
      <c r="K125" s="48"/>
      <c r="L125"/>
    </row>
    <row r="126" s="367" customFormat="1" spans="1:12">
      <c r="A126"/>
      <c r="B126"/>
      <c r="C126"/>
      <c r="D126"/>
      <c r="E126" s="368"/>
      <c r="F126" s="48"/>
      <c r="G126" s="48"/>
      <c r="H126"/>
      <c r="I126"/>
      <c r="J126"/>
      <c r="K126" s="48"/>
      <c r="L126"/>
    </row>
    <row r="127" s="367" customFormat="1" spans="1:12">
      <c r="A127"/>
      <c r="B127"/>
      <c r="C127"/>
      <c r="D127"/>
      <c r="E127" s="368"/>
      <c r="F127" s="48"/>
      <c r="G127" s="48"/>
      <c r="H127"/>
      <c r="I127"/>
      <c r="J127"/>
      <c r="K127" s="48"/>
      <c r="L127"/>
    </row>
    <row r="128" s="367" customFormat="1" spans="1:12">
      <c r="A128"/>
      <c r="B128"/>
      <c r="C128"/>
      <c r="D128"/>
      <c r="E128" s="368"/>
      <c r="F128" s="48"/>
      <c r="G128" s="48"/>
      <c r="H128"/>
      <c r="I128"/>
      <c r="J128"/>
      <c r="K128" s="48"/>
      <c r="L128"/>
    </row>
    <row r="129" s="367" customFormat="1" spans="1:12">
      <c r="A129"/>
      <c r="B129"/>
      <c r="C129"/>
      <c r="D129"/>
      <c r="E129" s="368"/>
      <c r="F129" s="48"/>
      <c r="G129" s="48"/>
      <c r="H129"/>
      <c r="I129"/>
      <c r="J129"/>
      <c r="K129" s="48"/>
      <c r="L129"/>
    </row>
    <row r="130" s="367" customFormat="1" spans="1:12">
      <c r="A130"/>
      <c r="B130"/>
      <c r="C130"/>
      <c r="D130"/>
      <c r="E130" s="368"/>
      <c r="F130" s="48"/>
      <c r="G130" s="48"/>
      <c r="H130"/>
      <c r="I130"/>
      <c r="J130"/>
      <c r="K130" s="48"/>
      <c r="L130"/>
    </row>
    <row r="131" s="367" customFormat="1" spans="1:12">
      <c r="A131"/>
      <c r="B131"/>
      <c r="C131"/>
      <c r="D131"/>
      <c r="E131" s="368"/>
      <c r="F131" s="48"/>
      <c r="G131" s="48"/>
      <c r="H131"/>
      <c r="I131"/>
      <c r="J131"/>
      <c r="K131" s="48"/>
      <c r="L131"/>
    </row>
    <row r="132" s="367" customFormat="1" spans="1:12">
      <c r="A132"/>
      <c r="B132"/>
      <c r="C132"/>
      <c r="D132"/>
      <c r="E132" s="368"/>
      <c r="F132" s="48"/>
      <c r="G132" s="48"/>
      <c r="H132"/>
      <c r="I132"/>
      <c r="J132"/>
      <c r="K132" s="48"/>
      <c r="L132"/>
    </row>
    <row r="133" s="367" customFormat="1" spans="1:12">
      <c r="A133"/>
      <c r="B133"/>
      <c r="C133"/>
      <c r="D133"/>
      <c r="E133" s="368"/>
      <c r="F133" s="48"/>
      <c r="G133" s="48"/>
      <c r="H133"/>
      <c r="I133"/>
      <c r="J133"/>
      <c r="K133" s="48"/>
      <c r="L133"/>
    </row>
    <row r="134" s="367" customFormat="1" spans="1:12">
      <c r="A134"/>
      <c r="B134"/>
      <c r="C134"/>
      <c r="D134"/>
      <c r="E134" s="368"/>
      <c r="F134" s="48"/>
      <c r="G134" s="48"/>
      <c r="H134"/>
      <c r="I134"/>
      <c r="J134"/>
      <c r="K134" s="48"/>
      <c r="L134"/>
    </row>
    <row r="135" s="367" customFormat="1" spans="1:12">
      <c r="A135"/>
      <c r="B135"/>
      <c r="C135"/>
      <c r="D135"/>
      <c r="E135" s="368"/>
      <c r="F135" s="48"/>
      <c r="G135" s="48"/>
      <c r="H135"/>
      <c r="I135"/>
      <c r="J135"/>
      <c r="K135" s="48"/>
      <c r="L135"/>
    </row>
    <row r="136" s="367" customFormat="1" spans="1:12">
      <c r="A136"/>
      <c r="B136"/>
      <c r="C136"/>
      <c r="D136"/>
      <c r="E136" s="368"/>
      <c r="F136" s="48"/>
      <c r="G136" s="48"/>
      <c r="H136"/>
      <c r="I136"/>
      <c r="J136"/>
      <c r="K136" s="48"/>
      <c r="L136"/>
    </row>
    <row r="137" s="367" customFormat="1" spans="1:12">
      <c r="A137"/>
      <c r="B137"/>
      <c r="C137"/>
      <c r="D137"/>
      <c r="E137" s="368"/>
      <c r="F137" s="48"/>
      <c r="G137" s="48"/>
      <c r="H137"/>
      <c r="I137"/>
      <c r="J137"/>
      <c r="K137" s="48"/>
      <c r="L137"/>
    </row>
    <row r="138" s="367" customFormat="1" spans="1:12">
      <c r="A138"/>
      <c r="B138"/>
      <c r="C138"/>
      <c r="D138"/>
      <c r="E138" s="368"/>
      <c r="F138" s="48"/>
      <c r="G138" s="48"/>
      <c r="H138"/>
      <c r="I138"/>
      <c r="J138"/>
      <c r="K138" s="48"/>
      <c r="L138"/>
    </row>
    <row r="139" s="367" customFormat="1" spans="1:12">
      <c r="A139"/>
      <c r="B139"/>
      <c r="C139"/>
      <c r="D139"/>
      <c r="E139" s="368"/>
      <c r="F139" s="48"/>
      <c r="G139" s="48"/>
      <c r="H139"/>
      <c r="I139"/>
      <c r="J139"/>
      <c r="K139" s="48"/>
      <c r="L139"/>
    </row>
    <row r="140" s="367" customFormat="1" spans="1:12">
      <c r="A140"/>
      <c r="B140"/>
      <c r="C140"/>
      <c r="D140"/>
      <c r="E140" s="368"/>
      <c r="F140" s="48"/>
      <c r="G140" s="48"/>
      <c r="H140"/>
      <c r="I140"/>
      <c r="J140"/>
      <c r="K140" s="48"/>
      <c r="L140"/>
    </row>
    <row r="141" s="367" customFormat="1" spans="1:12">
      <c r="A141"/>
      <c r="B141"/>
      <c r="C141"/>
      <c r="D141"/>
      <c r="E141" s="368"/>
      <c r="F141" s="48"/>
      <c r="G141" s="48"/>
      <c r="H141"/>
      <c r="I141"/>
      <c r="J141"/>
      <c r="K141" s="48"/>
      <c r="L141"/>
    </row>
    <row r="142" s="367" customFormat="1" spans="1:12">
      <c r="A142"/>
      <c r="B142"/>
      <c r="C142"/>
      <c r="D142"/>
      <c r="E142" s="368"/>
      <c r="F142" s="48"/>
      <c r="G142" s="48"/>
      <c r="H142"/>
      <c r="I142"/>
      <c r="J142"/>
      <c r="K142" s="48"/>
      <c r="L142"/>
    </row>
    <row r="143" s="367" customFormat="1" spans="1:12">
      <c r="A143"/>
      <c r="B143"/>
      <c r="C143"/>
      <c r="D143"/>
      <c r="E143" s="368"/>
      <c r="F143" s="48"/>
      <c r="G143" s="48"/>
      <c r="H143"/>
      <c r="I143"/>
      <c r="J143"/>
      <c r="K143" s="48"/>
      <c r="L143"/>
    </row>
    <row r="144" s="367" customFormat="1" spans="1:12">
      <c r="A144"/>
      <c r="B144"/>
      <c r="C144"/>
      <c r="D144"/>
      <c r="E144" s="368"/>
      <c r="F144" s="48"/>
      <c r="G144" s="48"/>
      <c r="H144"/>
      <c r="I144"/>
      <c r="J144"/>
      <c r="K144" s="48"/>
      <c r="L144"/>
    </row>
    <row r="145" s="367" customFormat="1" spans="1:12">
      <c r="A145"/>
      <c r="B145"/>
      <c r="C145"/>
      <c r="D145"/>
      <c r="E145" s="368"/>
      <c r="F145" s="48"/>
      <c r="G145" s="48"/>
      <c r="H145"/>
      <c r="I145"/>
      <c r="J145"/>
      <c r="K145" s="48"/>
      <c r="L145"/>
    </row>
    <row r="146" s="367" customFormat="1" spans="1:12">
      <c r="A146"/>
      <c r="B146"/>
      <c r="C146"/>
      <c r="D146"/>
      <c r="E146" s="368"/>
      <c r="F146" s="48"/>
      <c r="G146" s="48"/>
      <c r="H146"/>
      <c r="I146"/>
      <c r="J146"/>
      <c r="K146" s="48"/>
      <c r="L146"/>
    </row>
    <row r="147" s="367" customFormat="1" spans="1:12">
      <c r="A147"/>
      <c r="B147"/>
      <c r="C147"/>
      <c r="D147"/>
      <c r="E147" s="368"/>
      <c r="F147" s="48"/>
      <c r="G147" s="48"/>
      <c r="H147"/>
      <c r="I147"/>
      <c r="J147"/>
      <c r="K147" s="48"/>
      <c r="L147"/>
    </row>
    <row r="148" s="367" customFormat="1" spans="1:12">
      <c r="A148"/>
      <c r="B148"/>
      <c r="C148"/>
      <c r="D148"/>
      <c r="E148" s="368"/>
      <c r="F148" s="48"/>
      <c r="G148" s="48"/>
      <c r="H148"/>
      <c r="I148"/>
      <c r="J148"/>
      <c r="K148" s="48"/>
      <c r="L148"/>
    </row>
    <row r="149" s="367" customFormat="1" spans="1:12">
      <c r="A149"/>
      <c r="B149"/>
      <c r="C149"/>
      <c r="D149"/>
      <c r="E149" s="368"/>
      <c r="F149" s="48"/>
      <c r="G149" s="48"/>
      <c r="H149"/>
      <c r="I149"/>
      <c r="J149"/>
      <c r="K149" s="48"/>
      <c r="L149"/>
    </row>
    <row r="150" s="367" customFormat="1" spans="1:12">
      <c r="A150"/>
      <c r="B150"/>
      <c r="C150"/>
      <c r="D150"/>
      <c r="E150" s="368"/>
      <c r="F150" s="48"/>
      <c r="G150" s="48"/>
      <c r="H150"/>
      <c r="I150"/>
      <c r="J150"/>
      <c r="K150" s="48"/>
      <c r="L150"/>
    </row>
    <row r="151" s="367" customFormat="1" spans="1:12">
      <c r="A151"/>
      <c r="B151"/>
      <c r="C151"/>
      <c r="D151"/>
      <c r="E151" s="368"/>
      <c r="F151" s="48"/>
      <c r="G151" s="48"/>
      <c r="H151"/>
      <c r="I151"/>
      <c r="J151"/>
      <c r="K151" s="48"/>
      <c r="L151"/>
    </row>
    <row r="152" s="367" customFormat="1" spans="1:12">
      <c r="A152"/>
      <c r="B152"/>
      <c r="C152"/>
      <c r="D152"/>
      <c r="E152" s="368"/>
      <c r="F152" s="48"/>
      <c r="G152" s="48"/>
      <c r="H152"/>
      <c r="I152"/>
      <c r="J152"/>
      <c r="K152" s="48"/>
      <c r="L152"/>
    </row>
    <row r="153" s="367" customFormat="1" spans="1:12">
      <c r="A153"/>
      <c r="B153"/>
      <c r="C153"/>
      <c r="D153"/>
      <c r="E153" s="368"/>
      <c r="F153" s="48"/>
      <c r="G153" s="48"/>
      <c r="H153"/>
      <c r="I153"/>
      <c r="J153"/>
      <c r="K153" s="48"/>
      <c r="L153"/>
    </row>
    <row r="154" s="367" customFormat="1" spans="1:12">
      <c r="A154"/>
      <c r="B154"/>
      <c r="C154"/>
      <c r="D154"/>
      <c r="E154" s="368"/>
      <c r="F154" s="48"/>
      <c r="G154" s="48"/>
      <c r="H154"/>
      <c r="I154"/>
      <c r="J154"/>
      <c r="K154" s="48"/>
      <c r="L154"/>
    </row>
    <row r="155" s="367" customFormat="1" spans="1:12">
      <c r="A155"/>
      <c r="B155"/>
      <c r="C155"/>
      <c r="D155"/>
      <c r="E155" s="368"/>
      <c r="F155" s="48"/>
      <c r="G155" s="48"/>
      <c r="H155"/>
      <c r="I155"/>
      <c r="J155"/>
      <c r="K155" s="48"/>
      <c r="L155"/>
    </row>
    <row r="156" s="367" customFormat="1" spans="1:12">
      <c r="A156"/>
      <c r="B156"/>
      <c r="C156"/>
      <c r="D156"/>
      <c r="E156" s="368"/>
      <c r="F156" s="48"/>
      <c r="G156" s="48"/>
      <c r="H156"/>
      <c r="I156"/>
      <c r="J156"/>
      <c r="K156" s="48"/>
      <c r="L156"/>
    </row>
    <row r="157" s="367" customFormat="1" spans="1:12">
      <c r="A157"/>
      <c r="B157"/>
      <c r="C157"/>
      <c r="D157"/>
      <c r="E157" s="368"/>
      <c r="F157" s="48"/>
      <c r="G157" s="48"/>
      <c r="H157"/>
      <c r="I157"/>
      <c r="J157"/>
      <c r="K157" s="48"/>
      <c r="L157"/>
    </row>
    <row r="158" s="367" customFormat="1" spans="1:12">
      <c r="A158"/>
      <c r="B158"/>
      <c r="C158"/>
      <c r="D158"/>
      <c r="E158" s="368"/>
      <c r="F158" s="48"/>
      <c r="G158" s="48"/>
      <c r="H158"/>
      <c r="I158"/>
      <c r="J158"/>
      <c r="K158" s="48"/>
      <c r="L158"/>
    </row>
    <row r="159" s="367" customFormat="1" spans="1:12">
      <c r="A159"/>
      <c r="B159"/>
      <c r="C159"/>
      <c r="D159"/>
      <c r="E159" s="368"/>
      <c r="F159" s="48"/>
      <c r="G159" s="48"/>
      <c r="H159"/>
      <c r="I159"/>
      <c r="J159"/>
      <c r="K159" s="48"/>
      <c r="L159"/>
    </row>
    <row r="160" s="367" customFormat="1" spans="1:12">
      <c r="A160"/>
      <c r="B160"/>
      <c r="C160"/>
      <c r="D160"/>
      <c r="E160" s="368"/>
      <c r="F160" s="48"/>
      <c r="G160" s="48"/>
      <c r="H160"/>
      <c r="I160"/>
      <c r="J160"/>
      <c r="K160" s="48"/>
      <c r="L160"/>
    </row>
    <row r="161" s="367" customFormat="1" spans="1:12">
      <c r="A161"/>
      <c r="B161"/>
      <c r="C161"/>
      <c r="D161"/>
      <c r="E161" s="368"/>
      <c r="F161" s="48"/>
      <c r="G161" s="48"/>
      <c r="H161"/>
      <c r="I161"/>
      <c r="J161"/>
      <c r="K161" s="48"/>
      <c r="L161"/>
    </row>
    <row r="162" s="367" customFormat="1" spans="1:12">
      <c r="A162"/>
      <c r="B162"/>
      <c r="C162"/>
      <c r="D162"/>
      <c r="E162" s="368"/>
      <c r="F162" s="48"/>
      <c r="G162" s="48"/>
      <c r="H162"/>
      <c r="I162"/>
      <c r="J162"/>
      <c r="K162" s="48"/>
      <c r="L162"/>
    </row>
    <row r="163" s="367" customFormat="1" spans="1:12">
      <c r="A163"/>
      <c r="B163"/>
      <c r="C163"/>
      <c r="D163"/>
      <c r="E163" s="368"/>
      <c r="F163" s="48"/>
      <c r="G163" s="48"/>
      <c r="H163"/>
      <c r="I163"/>
      <c r="J163"/>
      <c r="K163" s="48"/>
      <c r="L163"/>
    </row>
    <row r="164" s="367" customFormat="1" spans="1:12">
      <c r="A164"/>
      <c r="B164"/>
      <c r="C164"/>
      <c r="D164"/>
      <c r="E164" s="368"/>
      <c r="F164" s="48"/>
      <c r="G164" s="48"/>
      <c r="H164"/>
      <c r="I164"/>
      <c r="J164"/>
      <c r="K164" s="48"/>
      <c r="L164"/>
    </row>
    <row r="165" s="367" customFormat="1" spans="1:12">
      <c r="A165"/>
      <c r="B165"/>
      <c r="C165"/>
      <c r="D165"/>
      <c r="E165" s="368"/>
      <c r="F165" s="48"/>
      <c r="G165" s="48"/>
      <c r="H165"/>
      <c r="I165"/>
      <c r="J165"/>
      <c r="K165" s="48"/>
      <c r="L165"/>
    </row>
    <row r="166" s="367" customFormat="1" spans="1:12">
      <c r="A166"/>
      <c r="B166"/>
      <c r="C166"/>
      <c r="D166"/>
      <c r="E166" s="368"/>
      <c r="F166" s="48"/>
      <c r="G166" s="48"/>
      <c r="H166"/>
      <c r="I166"/>
      <c r="J166"/>
      <c r="K166" s="48"/>
      <c r="L166"/>
    </row>
    <row r="167" s="367" customFormat="1" spans="1:12">
      <c r="A167"/>
      <c r="B167"/>
      <c r="C167"/>
      <c r="D167"/>
      <c r="E167" s="368"/>
      <c r="F167" s="48"/>
      <c r="G167" s="48"/>
      <c r="H167"/>
      <c r="I167"/>
      <c r="J167"/>
      <c r="K167" s="48"/>
      <c r="L167"/>
    </row>
    <row r="168" s="367" customFormat="1" spans="1:12">
      <c r="A168"/>
      <c r="B168"/>
      <c r="C168"/>
      <c r="D168"/>
      <c r="E168" s="368"/>
      <c r="F168" s="48"/>
      <c r="G168" s="48"/>
      <c r="H168"/>
      <c r="I168"/>
      <c r="J168"/>
      <c r="K168" s="48"/>
      <c r="L168"/>
    </row>
    <row r="169" s="367" customFormat="1" spans="1:12">
      <c r="A169"/>
      <c r="B169"/>
      <c r="C169"/>
      <c r="D169"/>
      <c r="E169" s="368"/>
      <c r="F169" s="48"/>
      <c r="G169" s="48"/>
      <c r="H169"/>
      <c r="I169"/>
      <c r="J169"/>
      <c r="K169" s="48"/>
      <c r="L169"/>
    </row>
    <row r="170" s="367" customFormat="1" spans="1:12">
      <c r="A170"/>
      <c r="B170"/>
      <c r="C170"/>
      <c r="D170"/>
      <c r="E170" s="368"/>
      <c r="F170" s="48"/>
      <c r="G170" s="48"/>
      <c r="H170"/>
      <c r="I170"/>
      <c r="J170"/>
      <c r="K170" s="48"/>
      <c r="L170"/>
    </row>
    <row r="171" s="367" customFormat="1" spans="1:12">
      <c r="A171"/>
      <c r="B171"/>
      <c r="C171"/>
      <c r="D171"/>
      <c r="E171" s="368"/>
      <c r="F171" s="48"/>
      <c r="G171" s="48"/>
      <c r="H171"/>
      <c r="I171"/>
      <c r="J171"/>
      <c r="K171" s="48"/>
      <c r="L171"/>
    </row>
    <row r="172" s="367" customFormat="1" spans="1:12">
      <c r="A172"/>
      <c r="B172"/>
      <c r="C172"/>
      <c r="D172"/>
      <c r="E172" s="368"/>
      <c r="F172" s="48"/>
      <c r="G172" s="48"/>
      <c r="H172"/>
      <c r="I172"/>
      <c r="J172"/>
      <c r="K172" s="48"/>
      <c r="L172"/>
    </row>
    <row r="173" s="367" customFormat="1" spans="1:12">
      <c r="A173"/>
      <c r="B173"/>
      <c r="C173"/>
      <c r="D173"/>
      <c r="E173" s="368"/>
      <c r="F173" s="48"/>
      <c r="G173" s="48"/>
      <c r="H173"/>
      <c r="I173"/>
      <c r="J173"/>
      <c r="K173" s="48"/>
      <c r="L173"/>
    </row>
    <row r="174" s="367" customFormat="1" spans="1:12">
      <c r="A174"/>
      <c r="B174"/>
      <c r="C174"/>
      <c r="D174"/>
      <c r="E174" s="368"/>
      <c r="F174" s="48"/>
      <c r="G174" s="48"/>
      <c r="H174"/>
      <c r="I174"/>
      <c r="J174"/>
      <c r="K174" s="48"/>
      <c r="L174"/>
    </row>
    <row r="175" s="367" customFormat="1" spans="1:12">
      <c r="A175"/>
      <c r="B175"/>
      <c r="C175"/>
      <c r="D175"/>
      <c r="E175" s="368"/>
      <c r="F175" s="48"/>
      <c r="G175" s="48"/>
      <c r="H175"/>
      <c r="I175"/>
      <c r="J175"/>
      <c r="K175" s="48"/>
      <c r="L175"/>
    </row>
    <row r="176" s="367" customFormat="1" spans="1:12">
      <c r="A176"/>
      <c r="B176"/>
      <c r="C176"/>
      <c r="D176"/>
      <c r="E176" s="368"/>
      <c r="F176" s="48"/>
      <c r="G176" s="48"/>
      <c r="H176"/>
      <c r="I176"/>
      <c r="J176"/>
      <c r="K176" s="48"/>
      <c r="L176"/>
    </row>
    <row r="177" s="367" customFormat="1" spans="1:12">
      <c r="A177"/>
      <c r="B177"/>
      <c r="C177"/>
      <c r="D177"/>
      <c r="E177" s="368"/>
      <c r="F177" s="48"/>
      <c r="G177" s="48"/>
      <c r="H177"/>
      <c r="I177"/>
      <c r="J177"/>
      <c r="K177" s="48"/>
      <c r="L177"/>
    </row>
    <row r="178" s="367" customFormat="1" spans="1:12">
      <c r="A178"/>
      <c r="B178"/>
      <c r="C178"/>
      <c r="D178"/>
      <c r="E178" s="368"/>
      <c r="F178" s="48"/>
      <c r="G178" s="48"/>
      <c r="H178"/>
      <c r="I178"/>
      <c r="J178"/>
      <c r="K178" s="48"/>
      <c r="L178"/>
    </row>
    <row r="179" s="367" customFormat="1" spans="1:12">
      <c r="A179"/>
      <c r="B179"/>
      <c r="C179"/>
      <c r="D179"/>
      <c r="E179" s="368"/>
      <c r="F179" s="48"/>
      <c r="G179" s="48"/>
      <c r="H179"/>
      <c r="I179"/>
      <c r="J179"/>
      <c r="K179" s="48"/>
      <c r="L179"/>
    </row>
    <row r="180" s="367" customFormat="1" spans="1:12">
      <c r="A180"/>
      <c r="B180"/>
      <c r="C180"/>
      <c r="D180"/>
      <c r="E180" s="368"/>
      <c r="F180" s="48"/>
      <c r="G180" s="48"/>
      <c r="H180"/>
      <c r="I180"/>
      <c r="J180"/>
      <c r="K180" s="48"/>
      <c r="L180"/>
    </row>
    <row r="181" s="367" customFormat="1" spans="1:12">
      <c r="A181"/>
      <c r="B181"/>
      <c r="C181"/>
      <c r="D181"/>
      <c r="E181" s="368"/>
      <c r="F181" s="48"/>
      <c r="G181" s="48"/>
      <c r="H181"/>
      <c r="I181"/>
      <c r="J181"/>
      <c r="K181" s="48"/>
      <c r="L181"/>
    </row>
    <row r="182" s="367" customFormat="1" spans="1:12">
      <c r="A182"/>
      <c r="B182"/>
      <c r="C182"/>
      <c r="D182"/>
      <c r="E182" s="368"/>
      <c r="F182" s="48"/>
      <c r="G182" s="48"/>
      <c r="H182"/>
      <c r="I182"/>
      <c r="J182"/>
      <c r="K182" s="48"/>
      <c r="L182"/>
    </row>
    <row r="183" s="367" customFormat="1" spans="1:12">
      <c r="A183"/>
      <c r="B183"/>
      <c r="C183"/>
      <c r="D183"/>
      <c r="E183" s="368"/>
      <c r="F183" s="48"/>
      <c r="G183" s="48"/>
      <c r="H183"/>
      <c r="I183"/>
      <c r="J183"/>
      <c r="K183" s="48"/>
      <c r="L183"/>
    </row>
    <row r="184" s="367" customFormat="1" spans="1:12">
      <c r="A184"/>
      <c r="B184"/>
      <c r="C184"/>
      <c r="D184"/>
      <c r="E184" s="368"/>
      <c r="F184" s="48"/>
      <c r="G184" s="48"/>
      <c r="H184"/>
      <c r="I184"/>
      <c r="J184"/>
      <c r="K184" s="48"/>
      <c r="L184"/>
    </row>
    <row r="185" s="367" customFormat="1" spans="1:12">
      <c r="A185"/>
      <c r="B185"/>
      <c r="C185"/>
      <c r="D185"/>
      <c r="E185" s="368"/>
      <c r="F185" s="48"/>
      <c r="G185" s="48"/>
      <c r="H185"/>
      <c r="I185"/>
      <c r="J185"/>
      <c r="K185" s="48"/>
      <c r="L185"/>
    </row>
    <row r="186" s="367" customFormat="1" spans="1:12">
      <c r="A186"/>
      <c r="B186"/>
      <c r="C186"/>
      <c r="D186"/>
      <c r="E186" s="368"/>
      <c r="F186" s="48"/>
      <c r="G186" s="48"/>
      <c r="H186"/>
      <c r="I186"/>
      <c r="J186"/>
      <c r="K186" s="48"/>
      <c r="L186"/>
    </row>
    <row r="187" s="367" customFormat="1" spans="1:12">
      <c r="A187"/>
      <c r="B187"/>
      <c r="C187"/>
      <c r="D187"/>
      <c r="E187" s="368"/>
      <c r="F187" s="48"/>
      <c r="G187" s="48"/>
      <c r="H187"/>
      <c r="I187"/>
      <c r="J187"/>
      <c r="K187" s="48"/>
      <c r="L187"/>
    </row>
    <row r="188" s="367" customFormat="1" spans="1:12">
      <c r="A188"/>
      <c r="B188"/>
      <c r="C188"/>
      <c r="D188"/>
      <c r="E188" s="368"/>
      <c r="F188" s="48"/>
      <c r="G188" s="48"/>
      <c r="H188"/>
      <c r="I188"/>
      <c r="J188"/>
      <c r="K188" s="48"/>
      <c r="L188"/>
    </row>
    <row r="189" s="367" customFormat="1" spans="1:12">
      <c r="A189"/>
      <c r="B189"/>
      <c r="C189"/>
      <c r="D189"/>
      <c r="E189" s="368"/>
      <c r="F189" s="48"/>
      <c r="G189" s="48"/>
      <c r="H189"/>
      <c r="I189"/>
      <c r="J189"/>
      <c r="K189" s="48"/>
      <c r="L189"/>
    </row>
    <row r="190" s="367" customFormat="1" spans="1:12">
      <c r="A190"/>
      <c r="B190"/>
      <c r="C190"/>
      <c r="D190"/>
      <c r="E190" s="368"/>
      <c r="F190" s="48"/>
      <c r="G190" s="48"/>
      <c r="H190"/>
      <c r="I190"/>
      <c r="J190"/>
      <c r="K190" s="48"/>
      <c r="L190"/>
    </row>
    <row r="191" s="367" customFormat="1" spans="1:12">
      <c r="A191"/>
      <c r="B191"/>
      <c r="C191"/>
      <c r="D191"/>
      <c r="E191" s="368"/>
      <c r="F191" s="48"/>
      <c r="G191" s="48"/>
      <c r="H191"/>
      <c r="I191"/>
      <c r="J191"/>
      <c r="K191" s="48"/>
      <c r="L191"/>
    </row>
    <row r="192" s="367" customFormat="1" spans="1:12">
      <c r="A192"/>
      <c r="B192"/>
      <c r="C192"/>
      <c r="D192"/>
      <c r="E192" s="368"/>
      <c r="F192" s="48"/>
      <c r="G192" s="48"/>
      <c r="H192"/>
      <c r="I192"/>
      <c r="J192"/>
      <c r="K192" s="48"/>
      <c r="L192"/>
    </row>
    <row r="193" s="367" customFormat="1" spans="1:12">
      <c r="A193"/>
      <c r="B193"/>
      <c r="C193"/>
      <c r="D193"/>
      <c r="E193" s="368"/>
      <c r="F193" s="48"/>
      <c r="G193" s="48"/>
      <c r="H193"/>
      <c r="I193"/>
      <c r="J193"/>
      <c r="K193" s="48"/>
      <c r="L193"/>
    </row>
    <row r="194" s="367" customFormat="1" spans="1:12">
      <c r="A194"/>
      <c r="B194"/>
      <c r="C194"/>
      <c r="D194"/>
      <c r="E194" s="368"/>
      <c r="F194" s="48"/>
      <c r="G194" s="48"/>
      <c r="H194"/>
      <c r="I194"/>
      <c r="J194"/>
      <c r="K194" s="48"/>
      <c r="L194"/>
    </row>
    <row r="195" s="367" customFormat="1" spans="1:12">
      <c r="A195"/>
      <c r="B195"/>
      <c r="C195"/>
      <c r="D195"/>
      <c r="E195" s="368"/>
      <c r="F195" s="48"/>
      <c r="G195" s="48"/>
      <c r="H195"/>
      <c r="I195"/>
      <c r="J195"/>
      <c r="K195" s="48"/>
      <c r="L195"/>
    </row>
    <row r="196" s="367" customFormat="1" spans="1:12">
      <c r="A196"/>
      <c r="B196"/>
      <c r="C196"/>
      <c r="D196"/>
      <c r="E196" s="368"/>
      <c r="F196" s="48"/>
      <c r="G196" s="48"/>
      <c r="H196"/>
      <c r="I196"/>
      <c r="J196"/>
      <c r="K196" s="48"/>
      <c r="L196"/>
    </row>
    <row r="197" s="367" customFormat="1" spans="1:12">
      <c r="A197"/>
      <c r="B197"/>
      <c r="C197"/>
      <c r="D197"/>
      <c r="E197" s="368"/>
      <c r="F197" s="48"/>
      <c r="G197" s="48"/>
      <c r="H197"/>
      <c r="I197"/>
      <c r="J197"/>
      <c r="K197" s="48"/>
      <c r="L197"/>
    </row>
    <row r="198" s="367" customFormat="1" spans="1:12">
      <c r="A198"/>
      <c r="B198"/>
      <c r="C198"/>
      <c r="D198"/>
      <c r="E198" s="368"/>
      <c r="F198" s="48"/>
      <c r="G198" s="48"/>
      <c r="H198"/>
      <c r="I198"/>
      <c r="J198"/>
      <c r="K198" s="48"/>
      <c r="L198"/>
    </row>
    <row r="199" s="367" customFormat="1" spans="1:12">
      <c r="A199"/>
      <c r="B199"/>
      <c r="C199"/>
      <c r="D199"/>
      <c r="E199" s="368"/>
      <c r="F199" s="48"/>
      <c r="G199" s="48"/>
      <c r="H199"/>
      <c r="I199"/>
      <c r="J199"/>
      <c r="K199" s="48"/>
      <c r="L199"/>
    </row>
    <row r="200" s="367" customFormat="1" spans="1:12">
      <c r="A200"/>
      <c r="B200"/>
      <c r="C200"/>
      <c r="D200"/>
      <c r="E200" s="368"/>
      <c r="F200" s="48"/>
      <c r="G200" s="48"/>
      <c r="H200"/>
      <c r="I200"/>
      <c r="J200"/>
      <c r="K200" s="48"/>
      <c r="L200"/>
    </row>
    <row r="201" s="367" customFormat="1" spans="1:12">
      <c r="A201"/>
      <c r="B201"/>
      <c r="C201"/>
      <c r="D201"/>
      <c r="E201" s="368"/>
      <c r="F201" s="48"/>
      <c r="G201" s="48"/>
      <c r="H201"/>
      <c r="I201"/>
      <c r="J201"/>
      <c r="K201" s="48"/>
      <c r="L201"/>
    </row>
    <row r="202" s="367" customFormat="1" spans="1:12">
      <c r="A202"/>
      <c r="B202"/>
      <c r="C202"/>
      <c r="D202"/>
      <c r="E202" s="368"/>
      <c r="F202" s="48"/>
      <c r="G202" s="48"/>
      <c r="H202"/>
      <c r="I202"/>
      <c r="J202"/>
      <c r="K202" s="48"/>
      <c r="L202"/>
    </row>
    <row r="203" s="367" customFormat="1" spans="1:12">
      <c r="A203"/>
      <c r="B203"/>
      <c r="C203"/>
      <c r="D203"/>
      <c r="E203" s="368"/>
      <c r="F203" s="48"/>
      <c r="G203" s="48"/>
      <c r="H203"/>
      <c r="I203"/>
      <c r="J203"/>
      <c r="K203" s="48"/>
      <c r="L203"/>
    </row>
    <row r="204" s="367" customFormat="1" spans="1:12">
      <c r="A204"/>
      <c r="B204"/>
      <c r="C204"/>
      <c r="D204"/>
      <c r="E204" s="368"/>
      <c r="F204" s="48"/>
      <c r="G204" s="48"/>
      <c r="H204"/>
      <c r="I204"/>
      <c r="J204"/>
      <c r="K204" s="48"/>
      <c r="L204"/>
    </row>
    <row r="205" s="367" customFormat="1" spans="1:12">
      <c r="A205"/>
      <c r="B205"/>
      <c r="C205"/>
      <c r="D205"/>
      <c r="E205" s="368"/>
      <c r="F205" s="48"/>
      <c r="G205" s="48"/>
      <c r="H205"/>
      <c r="I205"/>
      <c r="J205"/>
      <c r="K205" s="48"/>
      <c r="L205"/>
    </row>
    <row r="206" s="367" customFormat="1" spans="1:12">
      <c r="A206"/>
      <c r="B206"/>
      <c r="C206"/>
      <c r="D206"/>
      <c r="E206" s="368"/>
      <c r="F206" s="48"/>
      <c r="G206" s="48"/>
      <c r="H206"/>
      <c r="I206"/>
      <c r="J206"/>
      <c r="K206" s="48"/>
      <c r="L206"/>
    </row>
    <row r="207" s="367" customFormat="1" spans="1:12">
      <c r="A207"/>
      <c r="B207"/>
      <c r="C207"/>
      <c r="D207"/>
      <c r="E207" s="368"/>
      <c r="F207" s="48"/>
      <c r="G207" s="48"/>
      <c r="H207"/>
      <c r="I207"/>
      <c r="J207"/>
      <c r="K207" s="48"/>
      <c r="L207"/>
    </row>
    <row r="208" s="367" customFormat="1" spans="1:12">
      <c r="A208"/>
      <c r="B208"/>
      <c r="C208"/>
      <c r="D208"/>
      <c r="E208" s="368"/>
      <c r="F208" s="48"/>
      <c r="G208" s="48"/>
      <c r="H208"/>
      <c r="I208"/>
      <c r="J208"/>
      <c r="K208" s="48"/>
      <c r="L208"/>
    </row>
    <row r="209" s="367" customFormat="1" spans="1:12">
      <c r="A209"/>
      <c r="B209"/>
      <c r="C209"/>
      <c r="D209"/>
      <c r="E209" s="368"/>
      <c r="F209" s="48"/>
      <c r="G209" s="48"/>
      <c r="H209"/>
      <c r="I209"/>
      <c r="J209"/>
      <c r="K209" s="48"/>
      <c r="L209"/>
    </row>
    <row r="210" s="367" customFormat="1" spans="1:12">
      <c r="A210"/>
      <c r="B210"/>
      <c r="C210"/>
      <c r="D210"/>
      <c r="E210" s="368"/>
      <c r="F210" s="48"/>
      <c r="G210" s="48"/>
      <c r="H210"/>
      <c r="I210"/>
      <c r="J210"/>
      <c r="K210" s="48"/>
      <c r="L210"/>
    </row>
    <row r="211" s="367" customFormat="1" spans="1:12">
      <c r="A211"/>
      <c r="B211"/>
      <c r="C211"/>
      <c r="D211"/>
      <c r="E211" s="368"/>
      <c r="F211" s="48"/>
      <c r="G211" s="48"/>
      <c r="H211"/>
      <c r="I211"/>
      <c r="J211"/>
      <c r="K211" s="48"/>
      <c r="L211"/>
    </row>
    <row r="212" s="367" customFormat="1" spans="1:12">
      <c r="A212"/>
      <c r="B212"/>
      <c r="C212"/>
      <c r="D212"/>
      <c r="E212" s="368"/>
      <c r="F212" s="48"/>
      <c r="G212" s="48"/>
      <c r="H212"/>
      <c r="I212"/>
      <c r="J212"/>
      <c r="K212" s="48"/>
      <c r="L212"/>
    </row>
    <row r="213" s="367" customFormat="1" spans="1:12">
      <c r="A213"/>
      <c r="B213"/>
      <c r="C213"/>
      <c r="D213"/>
      <c r="E213" s="368"/>
      <c r="F213" s="48"/>
      <c r="G213" s="48"/>
      <c r="H213"/>
      <c r="I213"/>
      <c r="J213"/>
      <c r="K213" s="48"/>
      <c r="L213"/>
    </row>
    <row r="214" s="367" customFormat="1" spans="1:12">
      <c r="A214"/>
      <c r="B214"/>
      <c r="C214"/>
      <c r="D214"/>
      <c r="E214" s="368"/>
      <c r="F214" s="48"/>
      <c r="G214" s="48"/>
      <c r="H214"/>
      <c r="I214"/>
      <c r="J214"/>
      <c r="K214" s="48"/>
      <c r="L214"/>
    </row>
    <row r="215" s="367" customFormat="1" spans="1:12">
      <c r="A215"/>
      <c r="B215"/>
      <c r="C215"/>
      <c r="D215"/>
      <c r="E215" s="368"/>
      <c r="F215" s="48"/>
      <c r="G215" s="48"/>
      <c r="H215"/>
      <c r="I215"/>
      <c r="J215"/>
      <c r="K215" s="48"/>
      <c r="L215"/>
    </row>
    <row r="216" s="367" customFormat="1" spans="1:12">
      <c r="A216"/>
      <c r="B216"/>
      <c r="C216"/>
      <c r="D216"/>
      <c r="E216" s="368"/>
      <c r="F216" s="48"/>
      <c r="G216" s="48"/>
      <c r="H216"/>
      <c r="I216"/>
      <c r="J216"/>
      <c r="K216" s="48"/>
      <c r="L216"/>
    </row>
    <row r="217" s="367" customFormat="1" spans="1:12">
      <c r="A217"/>
      <c r="B217"/>
      <c r="C217"/>
      <c r="D217"/>
      <c r="E217" s="368"/>
      <c r="F217" s="48"/>
      <c r="G217" s="48"/>
      <c r="H217"/>
      <c r="I217"/>
      <c r="J217"/>
      <c r="K217" s="48"/>
      <c r="L217"/>
    </row>
    <row r="218" s="367" customFormat="1" spans="1:12">
      <c r="A218"/>
      <c r="B218"/>
      <c r="C218"/>
      <c r="D218"/>
      <c r="E218" s="368"/>
      <c r="F218" s="48"/>
      <c r="G218" s="48"/>
      <c r="H218"/>
      <c r="I218"/>
      <c r="J218"/>
      <c r="K218" s="48"/>
      <c r="L218"/>
    </row>
    <row r="219" s="367" customFormat="1" spans="1:12">
      <c r="A219"/>
      <c r="B219"/>
      <c r="C219"/>
      <c r="D219"/>
      <c r="E219" s="368"/>
      <c r="F219" s="48"/>
      <c r="G219" s="48"/>
      <c r="H219"/>
      <c r="I219"/>
      <c r="J219"/>
      <c r="K219" s="48"/>
      <c r="L219"/>
    </row>
    <row r="220" s="367" customFormat="1" spans="1:12">
      <c r="A220"/>
      <c r="B220"/>
      <c r="C220"/>
      <c r="D220"/>
      <c r="E220" s="368"/>
      <c r="F220" s="48"/>
      <c r="G220" s="48"/>
      <c r="H220"/>
      <c r="I220"/>
      <c r="J220"/>
      <c r="K220" s="48"/>
      <c r="L220"/>
    </row>
    <row r="221" s="367" customFormat="1" spans="1:12">
      <c r="A221"/>
      <c r="B221"/>
      <c r="C221"/>
      <c r="D221"/>
      <c r="E221" s="368"/>
      <c r="F221" s="48"/>
      <c r="G221" s="48"/>
      <c r="H221"/>
      <c r="I221"/>
      <c r="J221"/>
      <c r="K221" s="48"/>
      <c r="L221"/>
    </row>
    <row r="222" s="367" customFormat="1" spans="1:12">
      <c r="A222"/>
      <c r="B222"/>
      <c r="C222"/>
      <c r="D222"/>
      <c r="E222" s="368"/>
      <c r="F222" s="48"/>
      <c r="G222" s="48"/>
      <c r="H222"/>
      <c r="I222"/>
      <c r="J222"/>
      <c r="K222" s="48"/>
      <c r="L222"/>
    </row>
    <row r="223" s="367" customFormat="1" spans="1:12">
      <c r="A223"/>
      <c r="B223"/>
      <c r="C223"/>
      <c r="D223"/>
      <c r="E223" s="368"/>
      <c r="F223" s="48"/>
      <c r="G223" s="48"/>
      <c r="H223"/>
      <c r="I223"/>
      <c r="J223"/>
      <c r="K223" s="48"/>
      <c r="L223"/>
    </row>
    <row r="224" s="367" customFormat="1" spans="1:12">
      <c r="A224"/>
      <c r="B224"/>
      <c r="C224"/>
      <c r="D224"/>
      <c r="E224" s="368"/>
      <c r="F224" s="48"/>
      <c r="G224" s="48"/>
      <c r="H224"/>
      <c r="I224"/>
      <c r="J224"/>
      <c r="K224" s="48"/>
      <c r="L224"/>
    </row>
    <row r="225" s="367" customFormat="1" spans="1:12">
      <c r="A225"/>
      <c r="B225"/>
      <c r="C225"/>
      <c r="D225"/>
      <c r="E225" s="368"/>
      <c r="F225" s="48"/>
      <c r="G225" s="48"/>
      <c r="H225"/>
      <c r="I225"/>
      <c r="J225"/>
      <c r="K225" s="48"/>
      <c r="L225"/>
    </row>
    <row r="226" s="367" customFormat="1" spans="1:12">
      <c r="A226"/>
      <c r="B226"/>
      <c r="C226"/>
      <c r="D226"/>
      <c r="E226" s="368"/>
      <c r="F226" s="48"/>
      <c r="G226" s="48"/>
      <c r="H226"/>
      <c r="I226"/>
      <c r="J226"/>
      <c r="K226" s="48"/>
      <c r="L226"/>
    </row>
    <row r="227" s="367" customFormat="1" spans="1:12">
      <c r="A227"/>
      <c r="B227"/>
      <c r="C227"/>
      <c r="D227"/>
      <c r="E227" s="368"/>
      <c r="F227" s="48"/>
      <c r="G227" s="48"/>
      <c r="H227"/>
      <c r="I227"/>
      <c r="J227"/>
      <c r="K227" s="48"/>
      <c r="L227"/>
    </row>
    <row r="228" s="367" customFormat="1" spans="1:12">
      <c r="A228"/>
      <c r="B228"/>
      <c r="C228"/>
      <c r="D228"/>
      <c r="E228" s="368"/>
      <c r="F228" s="48"/>
      <c r="G228" s="48"/>
      <c r="H228"/>
      <c r="I228"/>
      <c r="J228"/>
      <c r="K228" s="48"/>
      <c r="L228"/>
    </row>
    <row r="229" s="367" customFormat="1" spans="1:12">
      <c r="A229"/>
      <c r="B229"/>
      <c r="C229"/>
      <c r="D229"/>
      <c r="E229" s="368"/>
      <c r="F229" s="48"/>
      <c r="G229" s="48"/>
      <c r="H229"/>
      <c r="I229"/>
      <c r="J229"/>
      <c r="K229" s="48"/>
      <c r="L229"/>
    </row>
    <row r="230" s="367" customFormat="1" spans="1:12">
      <c r="A230"/>
      <c r="B230"/>
      <c r="C230"/>
      <c r="D230"/>
      <c r="E230" s="368"/>
      <c r="F230" s="48"/>
      <c r="G230" s="48"/>
      <c r="H230"/>
      <c r="I230"/>
      <c r="J230"/>
      <c r="K230" s="48"/>
      <c r="L230"/>
    </row>
    <row r="231" s="367" customFormat="1" spans="1:12">
      <c r="A231"/>
      <c r="B231"/>
      <c r="C231"/>
      <c r="D231"/>
      <c r="E231" s="368"/>
      <c r="F231" s="48"/>
      <c r="G231" s="48"/>
      <c r="H231"/>
      <c r="I231"/>
      <c r="J231"/>
      <c r="K231" s="48"/>
      <c r="L231"/>
    </row>
    <row r="232" s="367" customFormat="1" spans="1:12">
      <c r="A232"/>
      <c r="B232"/>
      <c r="C232"/>
      <c r="D232"/>
      <c r="E232" s="368"/>
      <c r="F232" s="48"/>
      <c r="G232" s="48"/>
      <c r="H232"/>
      <c r="I232"/>
      <c r="J232"/>
      <c r="K232" s="48"/>
      <c r="L232"/>
    </row>
    <row r="233" s="367" customFormat="1" spans="1:12">
      <c r="A233"/>
      <c r="B233"/>
      <c r="C233"/>
      <c r="D233"/>
      <c r="E233" s="368"/>
      <c r="F233" s="48"/>
      <c r="G233" s="48"/>
      <c r="H233"/>
      <c r="I233"/>
      <c r="J233"/>
      <c r="K233" s="48"/>
      <c r="L233"/>
    </row>
    <row r="234" s="367" customFormat="1" spans="1:12">
      <c r="A234"/>
      <c r="B234"/>
      <c r="C234"/>
      <c r="D234"/>
      <c r="E234" s="368"/>
      <c r="F234" s="48"/>
      <c r="G234" s="48"/>
      <c r="H234"/>
      <c r="I234"/>
      <c r="J234"/>
      <c r="K234" s="48"/>
      <c r="L234"/>
    </row>
    <row r="235" s="367" customFormat="1" spans="1:12">
      <c r="A235"/>
      <c r="B235"/>
      <c r="C235"/>
      <c r="D235"/>
      <c r="E235" s="368"/>
      <c r="F235" s="48"/>
      <c r="G235" s="48"/>
      <c r="H235"/>
      <c r="I235"/>
      <c r="J235"/>
      <c r="K235" s="48"/>
      <c r="L235"/>
    </row>
    <row r="236" s="367" customFormat="1" spans="1:12">
      <c r="A236"/>
      <c r="B236"/>
      <c r="C236"/>
      <c r="D236"/>
      <c r="E236" s="368"/>
      <c r="F236" s="48"/>
      <c r="G236" s="48"/>
      <c r="H236"/>
      <c r="I236"/>
      <c r="J236"/>
      <c r="K236" s="48"/>
      <c r="L236"/>
    </row>
    <row r="237" s="367" customFormat="1" spans="1:12">
      <c r="A237"/>
      <c r="B237"/>
      <c r="C237"/>
      <c r="D237"/>
      <c r="E237" s="368"/>
      <c r="F237" s="48"/>
      <c r="G237" s="48"/>
      <c r="H237"/>
      <c r="I237"/>
      <c r="J237"/>
      <c r="K237" s="48"/>
      <c r="L237"/>
    </row>
    <row r="238" s="367" customFormat="1" spans="1:12">
      <c r="A238"/>
      <c r="B238"/>
      <c r="C238"/>
      <c r="D238"/>
      <c r="E238" s="368"/>
      <c r="F238" s="48"/>
      <c r="G238" s="48"/>
      <c r="H238"/>
      <c r="I238"/>
      <c r="J238"/>
      <c r="K238" s="48"/>
      <c r="L238"/>
    </row>
    <row r="239" s="367" customFormat="1" spans="1:12">
      <c r="A239"/>
      <c r="B239"/>
      <c r="C239"/>
      <c r="D239"/>
      <c r="E239" s="368"/>
      <c r="F239" s="48"/>
      <c r="G239" s="48"/>
      <c r="H239"/>
      <c r="I239"/>
      <c r="J239"/>
      <c r="K239" s="48"/>
      <c r="L239"/>
    </row>
    <row r="240" s="367" customFormat="1" spans="1:12">
      <c r="A240"/>
      <c r="B240"/>
      <c r="C240"/>
      <c r="D240"/>
      <c r="E240" s="368"/>
      <c r="F240" s="48"/>
      <c r="G240" s="48"/>
      <c r="H240"/>
      <c r="I240"/>
      <c r="J240"/>
      <c r="K240" s="48"/>
      <c r="L240"/>
    </row>
    <row r="241" s="367" customFormat="1" spans="1:12">
      <c r="A241"/>
      <c r="B241"/>
      <c r="C241"/>
      <c r="D241"/>
      <c r="E241" s="368"/>
      <c r="F241" s="48"/>
      <c r="G241" s="48"/>
      <c r="H241"/>
      <c r="I241"/>
      <c r="J241"/>
      <c r="K241" s="48"/>
      <c r="L241"/>
    </row>
    <row r="242" s="367" customFormat="1" spans="1:12">
      <c r="A242"/>
      <c r="B242"/>
      <c r="C242"/>
      <c r="D242"/>
      <c r="E242" s="368"/>
      <c r="F242" s="48"/>
      <c r="G242" s="48"/>
      <c r="H242"/>
      <c r="I242"/>
      <c r="J242"/>
      <c r="K242" s="48"/>
      <c r="L242"/>
    </row>
    <row r="243" s="367" customFormat="1" spans="1:12">
      <c r="A243"/>
      <c r="B243"/>
      <c r="C243"/>
      <c r="D243"/>
      <c r="E243" s="368"/>
      <c r="F243" s="48"/>
      <c r="G243" s="48"/>
      <c r="H243"/>
      <c r="I243"/>
      <c r="J243"/>
      <c r="K243" s="48"/>
      <c r="L243"/>
    </row>
    <row r="244" s="367" customFormat="1" spans="1:12">
      <c r="A244"/>
      <c r="B244"/>
      <c r="C244"/>
      <c r="D244"/>
      <c r="E244" s="368"/>
      <c r="F244" s="48"/>
      <c r="G244" s="48"/>
      <c r="H244"/>
      <c r="I244"/>
      <c r="J244"/>
      <c r="K244" s="48"/>
      <c r="L244"/>
    </row>
    <row r="245" s="367" customFormat="1" spans="1:12">
      <c r="A245"/>
      <c r="B245"/>
      <c r="C245"/>
      <c r="D245"/>
      <c r="E245" s="368"/>
      <c r="F245" s="48"/>
      <c r="G245" s="48"/>
      <c r="H245"/>
      <c r="I245"/>
      <c r="J245"/>
      <c r="K245" s="48"/>
      <c r="L245"/>
    </row>
    <row r="246" s="367" customFormat="1" spans="1:12">
      <c r="A246"/>
      <c r="B246"/>
      <c r="C246"/>
      <c r="D246"/>
      <c r="E246" s="368"/>
      <c r="F246" s="48"/>
      <c r="G246" s="48"/>
      <c r="H246"/>
      <c r="I246"/>
      <c r="J246"/>
      <c r="K246" s="48"/>
      <c r="L246"/>
    </row>
    <row r="247" s="367" customFormat="1" spans="1:12">
      <c r="A247"/>
      <c r="B247"/>
      <c r="C247"/>
      <c r="D247"/>
      <c r="E247" s="368"/>
      <c r="F247" s="48"/>
      <c r="G247" s="48"/>
      <c r="H247"/>
      <c r="I247"/>
      <c r="J247"/>
      <c r="K247" s="48"/>
      <c r="L247"/>
    </row>
    <row r="248" s="367" customFormat="1" spans="1:12">
      <c r="A248"/>
      <c r="B248"/>
      <c r="C248"/>
      <c r="D248"/>
      <c r="E248" s="368"/>
      <c r="F248" s="48"/>
      <c r="G248" s="48"/>
      <c r="H248"/>
      <c r="I248"/>
      <c r="J248"/>
      <c r="K248" s="48"/>
      <c r="L248"/>
    </row>
    <row r="249" s="367" customFormat="1" spans="1:12">
      <c r="A249"/>
      <c r="B249"/>
      <c r="C249"/>
      <c r="D249"/>
      <c r="E249" s="368"/>
      <c r="F249" s="48"/>
      <c r="G249" s="48"/>
      <c r="H249"/>
      <c r="I249"/>
      <c r="J249"/>
      <c r="K249" s="48"/>
      <c r="L249"/>
    </row>
    <row r="250" s="367" customFormat="1" spans="1:12">
      <c r="A250"/>
      <c r="B250"/>
      <c r="C250"/>
      <c r="D250"/>
      <c r="E250" s="368"/>
      <c r="F250" s="48"/>
      <c r="G250" s="48"/>
      <c r="H250"/>
      <c r="I250"/>
      <c r="J250"/>
      <c r="K250" s="48"/>
      <c r="L250"/>
    </row>
    <row r="251" s="367" customFormat="1" spans="1:12">
      <c r="A251"/>
      <c r="B251"/>
      <c r="C251"/>
      <c r="D251"/>
      <c r="E251" s="368"/>
      <c r="F251" s="48"/>
      <c r="G251" s="48"/>
      <c r="H251"/>
      <c r="I251"/>
      <c r="J251"/>
      <c r="K251" s="48"/>
      <c r="L251"/>
    </row>
    <row r="252" s="367" customFormat="1" spans="1:12">
      <c r="A252"/>
      <c r="B252"/>
      <c r="C252"/>
      <c r="D252"/>
      <c r="E252" s="368"/>
      <c r="F252" s="48"/>
      <c r="G252" s="48"/>
      <c r="H252"/>
      <c r="I252"/>
      <c r="J252"/>
      <c r="K252" s="48"/>
      <c r="L252"/>
    </row>
    <row r="253" s="367" customFormat="1" spans="1:12">
      <c r="A253"/>
      <c r="B253"/>
      <c r="C253"/>
      <c r="D253"/>
      <c r="E253" s="368"/>
      <c r="F253" s="48"/>
      <c r="G253" s="48"/>
      <c r="H253"/>
      <c r="I253"/>
      <c r="J253"/>
      <c r="K253" s="48"/>
      <c r="L253"/>
    </row>
    <row r="254" s="367" customFormat="1" spans="1:12">
      <c r="A254"/>
      <c r="B254"/>
      <c r="C254"/>
      <c r="D254"/>
      <c r="E254" s="368"/>
      <c r="F254" s="48"/>
      <c r="G254" s="48"/>
      <c r="H254"/>
      <c r="I254"/>
      <c r="J254"/>
      <c r="K254" s="48"/>
      <c r="L254"/>
    </row>
    <row r="255" s="367" customFormat="1" spans="1:12">
      <c r="A255"/>
      <c r="B255"/>
      <c r="C255"/>
      <c r="D255"/>
      <c r="E255" s="368"/>
      <c r="F255" s="48"/>
      <c r="G255" s="48"/>
      <c r="H255"/>
      <c r="I255"/>
      <c r="J255"/>
      <c r="K255" s="48"/>
      <c r="L255"/>
    </row>
    <row r="256" s="367" customFormat="1" spans="1:12">
      <c r="A256"/>
      <c r="B256"/>
      <c r="C256"/>
      <c r="D256"/>
      <c r="E256" s="368"/>
      <c r="F256" s="48"/>
      <c r="G256" s="48"/>
      <c r="H256"/>
      <c r="I256"/>
      <c r="J256"/>
      <c r="K256" s="48"/>
      <c r="L256"/>
    </row>
    <row r="257" s="367" customFormat="1" spans="1:12">
      <c r="A257"/>
      <c r="B257"/>
      <c r="C257"/>
      <c r="D257"/>
      <c r="E257" s="368"/>
      <c r="F257" s="48"/>
      <c r="G257" s="48"/>
      <c r="H257"/>
      <c r="I257"/>
      <c r="J257"/>
      <c r="K257" s="48"/>
      <c r="L257"/>
    </row>
    <row r="258" s="367" customFormat="1" spans="1:12">
      <c r="A258"/>
      <c r="B258"/>
      <c r="C258"/>
      <c r="D258"/>
      <c r="E258" s="368"/>
      <c r="F258" s="48"/>
      <c r="G258" s="48"/>
      <c r="H258"/>
      <c r="I258"/>
      <c r="J258"/>
      <c r="K258" s="48"/>
      <c r="L258"/>
    </row>
    <row r="259" s="367" customFormat="1" spans="1:12">
      <c r="A259"/>
      <c r="B259"/>
      <c r="C259"/>
      <c r="D259"/>
      <c r="E259" s="368"/>
      <c r="F259" s="48"/>
      <c r="G259" s="48"/>
      <c r="H259"/>
      <c r="I259"/>
      <c r="J259"/>
      <c r="K259" s="48"/>
      <c r="L259"/>
    </row>
    <row r="260" s="367" customFormat="1" spans="1:12">
      <c r="A260"/>
      <c r="B260"/>
      <c r="C260"/>
      <c r="D260"/>
      <c r="E260" s="368"/>
      <c r="F260" s="48"/>
      <c r="G260" s="48"/>
      <c r="H260"/>
      <c r="I260"/>
      <c r="J260"/>
      <c r="K260" s="48"/>
      <c r="L260"/>
    </row>
    <row r="261" s="367" customFormat="1" spans="1:12">
      <c r="A261"/>
      <c r="B261"/>
      <c r="C261"/>
      <c r="D261"/>
      <c r="E261" s="368"/>
      <c r="F261" s="48"/>
      <c r="G261" s="48"/>
      <c r="H261"/>
      <c r="I261"/>
      <c r="J261"/>
      <c r="K261" s="48"/>
      <c r="L261"/>
    </row>
    <row r="262" s="367" customFormat="1" spans="1:12">
      <c r="A262"/>
      <c r="B262"/>
      <c r="C262"/>
      <c r="D262"/>
      <c r="E262" s="368"/>
      <c r="F262" s="48"/>
      <c r="G262" s="48"/>
      <c r="H262"/>
      <c r="I262"/>
      <c r="J262"/>
      <c r="K262" s="48"/>
      <c r="L262"/>
    </row>
    <row r="263" s="367" customFormat="1" spans="1:12">
      <c r="A263"/>
      <c r="B263"/>
      <c r="C263"/>
      <c r="D263"/>
      <c r="E263" s="368"/>
      <c r="F263" s="48"/>
      <c r="G263" s="48"/>
      <c r="H263"/>
      <c r="I263"/>
      <c r="J263"/>
      <c r="K263" s="48"/>
      <c r="L263"/>
    </row>
    <row r="264" s="367" customFormat="1" spans="1:12">
      <c r="A264"/>
      <c r="B264"/>
      <c r="C264"/>
      <c r="D264"/>
      <c r="E264" s="368"/>
      <c r="F264" s="48"/>
      <c r="G264" s="48"/>
      <c r="H264"/>
      <c r="I264"/>
      <c r="J264"/>
      <c r="K264" s="48"/>
      <c r="L264"/>
    </row>
    <row r="265" s="367" customFormat="1" spans="1:12">
      <c r="A265"/>
      <c r="B265"/>
      <c r="C265"/>
      <c r="D265"/>
      <c r="E265" s="368"/>
      <c r="F265" s="48"/>
      <c r="G265" s="48"/>
      <c r="H265"/>
      <c r="I265"/>
      <c r="J265"/>
      <c r="K265" s="48"/>
      <c r="L265"/>
    </row>
    <row r="266" s="367" customFormat="1" spans="1:12">
      <c r="A266"/>
      <c r="B266"/>
      <c r="C266"/>
      <c r="D266"/>
      <c r="E266" s="368"/>
      <c r="F266" s="48"/>
      <c r="G266" s="48"/>
      <c r="H266"/>
      <c r="I266"/>
      <c r="J266"/>
      <c r="K266" s="48"/>
      <c r="L266"/>
    </row>
    <row r="267" s="367" customFormat="1" spans="1:12">
      <c r="A267"/>
      <c r="B267"/>
      <c r="C267"/>
      <c r="D267"/>
      <c r="E267" s="368"/>
      <c r="F267" s="48"/>
      <c r="G267" s="48"/>
      <c r="H267"/>
      <c r="I267"/>
      <c r="J267"/>
      <c r="K267" s="48"/>
      <c r="L267"/>
    </row>
    <row r="268" s="367" customFormat="1" spans="1:12">
      <c r="A268"/>
      <c r="B268"/>
      <c r="C268"/>
      <c r="D268"/>
      <c r="E268" s="368"/>
      <c r="F268" s="48"/>
      <c r="G268" s="48"/>
      <c r="H268"/>
      <c r="I268"/>
      <c r="J268"/>
      <c r="K268" s="48"/>
      <c r="L268"/>
    </row>
    <row r="269" s="367" customFormat="1" spans="1:12">
      <c r="A269"/>
      <c r="B269"/>
      <c r="C269"/>
      <c r="D269"/>
      <c r="E269" s="368"/>
      <c r="F269" s="48"/>
      <c r="G269" s="48"/>
      <c r="H269"/>
      <c r="I269"/>
      <c r="J269"/>
      <c r="K269" s="48"/>
      <c r="L269"/>
    </row>
    <row r="270" s="367" customFormat="1" spans="1:12">
      <c r="A270"/>
      <c r="B270"/>
      <c r="C270"/>
      <c r="D270"/>
      <c r="E270" s="368"/>
      <c r="F270" s="48"/>
      <c r="G270" s="48"/>
      <c r="H270"/>
      <c r="I270"/>
      <c r="J270"/>
      <c r="K270" s="48"/>
      <c r="L270"/>
    </row>
    <row r="271" s="367" customFormat="1" spans="1:12">
      <c r="A271"/>
      <c r="B271"/>
      <c r="C271"/>
      <c r="D271"/>
      <c r="E271" s="368"/>
      <c r="F271" s="48"/>
      <c r="G271" s="48"/>
      <c r="H271"/>
      <c r="I271"/>
      <c r="J271"/>
      <c r="K271" s="48"/>
      <c r="L271"/>
    </row>
    <row r="272" s="367" customFormat="1" spans="1:12">
      <c r="A272"/>
      <c r="B272"/>
      <c r="C272"/>
      <c r="D272"/>
      <c r="E272" s="368"/>
      <c r="F272" s="48"/>
      <c r="G272" s="48"/>
      <c r="H272"/>
      <c r="I272"/>
      <c r="J272"/>
      <c r="K272" s="48"/>
      <c r="L272"/>
    </row>
    <row r="273" s="367" customFormat="1" spans="1:12">
      <c r="A273"/>
      <c r="B273"/>
      <c r="C273"/>
      <c r="D273"/>
      <c r="E273" s="368"/>
      <c r="F273" s="48"/>
      <c r="G273" s="48"/>
      <c r="H273"/>
      <c r="I273"/>
      <c r="J273"/>
      <c r="K273" s="48"/>
      <c r="L273"/>
    </row>
    <row r="274" s="367" customFormat="1" spans="1:12">
      <c r="A274"/>
      <c r="B274"/>
      <c r="C274"/>
      <c r="D274"/>
      <c r="E274" s="368"/>
      <c r="F274" s="48"/>
      <c r="G274" s="48"/>
      <c r="H274"/>
      <c r="I274"/>
      <c r="J274"/>
      <c r="K274" s="48"/>
      <c r="L274"/>
    </row>
    <row r="275" s="367" customFormat="1" spans="1:12">
      <c r="A275"/>
      <c r="B275"/>
      <c r="C275"/>
      <c r="D275"/>
      <c r="E275" s="368"/>
      <c r="F275" s="48"/>
      <c r="G275" s="48"/>
      <c r="H275"/>
      <c r="I275"/>
      <c r="J275"/>
      <c r="K275" s="48"/>
      <c r="L275"/>
    </row>
    <row r="276" s="367" customFormat="1" spans="1:12">
      <c r="A276"/>
      <c r="B276"/>
      <c r="C276"/>
      <c r="D276"/>
      <c r="E276" s="368"/>
      <c r="F276" s="48"/>
      <c r="G276" s="48"/>
      <c r="H276"/>
      <c r="I276"/>
      <c r="J276"/>
      <c r="K276" s="48"/>
      <c r="L276"/>
    </row>
    <row r="277" s="367" customFormat="1" spans="1:12">
      <c r="A277"/>
      <c r="B277"/>
      <c r="C277"/>
      <c r="D277"/>
      <c r="E277" s="368"/>
      <c r="F277" s="48"/>
      <c r="G277" s="48"/>
      <c r="H277"/>
      <c r="I277"/>
      <c r="J277"/>
      <c r="K277" s="48"/>
      <c r="L277"/>
    </row>
    <row r="278" s="367" customFormat="1" spans="1:12">
      <c r="A278"/>
      <c r="B278"/>
      <c r="C278"/>
      <c r="D278"/>
      <c r="E278" s="368"/>
      <c r="F278" s="48"/>
      <c r="G278" s="48"/>
      <c r="H278"/>
      <c r="I278"/>
      <c r="J278"/>
      <c r="K278" s="48"/>
      <c r="L278"/>
    </row>
    <row r="279" s="367" customFormat="1" spans="1:12">
      <c r="A279"/>
      <c r="B279"/>
      <c r="C279"/>
      <c r="D279"/>
      <c r="E279" s="368"/>
      <c r="F279" s="48"/>
      <c r="G279" s="48"/>
      <c r="H279"/>
      <c r="I279"/>
      <c r="J279"/>
      <c r="K279" s="48"/>
      <c r="L279"/>
    </row>
    <row r="280" s="367" customFormat="1" spans="1:12">
      <c r="A280"/>
      <c r="B280"/>
      <c r="C280"/>
      <c r="D280"/>
      <c r="E280" s="368"/>
      <c r="F280" s="48"/>
      <c r="G280" s="48"/>
      <c r="H280"/>
      <c r="I280"/>
      <c r="J280"/>
      <c r="K280" s="48"/>
      <c r="L280"/>
    </row>
    <row r="281" s="367" customFormat="1" spans="1:12">
      <c r="A281"/>
      <c r="B281"/>
      <c r="C281"/>
      <c r="D281"/>
      <c r="E281" s="368"/>
      <c r="F281" s="48"/>
      <c r="G281" s="48"/>
      <c r="H281"/>
      <c r="I281"/>
      <c r="J281"/>
      <c r="K281" s="48"/>
      <c r="L281"/>
    </row>
    <row r="282" s="367" customFormat="1" spans="1:12">
      <c r="A282"/>
      <c r="B282"/>
      <c r="C282"/>
      <c r="D282"/>
      <c r="E282" s="368"/>
      <c r="F282" s="48"/>
      <c r="G282" s="48"/>
      <c r="H282"/>
      <c r="I282"/>
      <c r="J282"/>
      <c r="K282" s="48"/>
      <c r="L282"/>
    </row>
    <row r="283" s="367" customFormat="1" spans="1:12">
      <c r="A283"/>
      <c r="B283"/>
      <c r="C283"/>
      <c r="D283"/>
      <c r="E283" s="368"/>
      <c r="F283" s="48"/>
      <c r="G283" s="48"/>
      <c r="H283"/>
      <c r="I283"/>
      <c r="J283"/>
      <c r="K283" s="48"/>
      <c r="L283"/>
    </row>
    <row r="284" s="367" customFormat="1" spans="1:12">
      <c r="A284"/>
      <c r="B284"/>
      <c r="C284"/>
      <c r="D284"/>
      <c r="E284" s="368"/>
      <c r="F284" s="48"/>
      <c r="G284" s="48"/>
      <c r="H284"/>
      <c r="I284"/>
      <c r="J284"/>
      <c r="K284" s="48"/>
      <c r="L284"/>
    </row>
    <row r="285" s="367" customFormat="1" spans="1:12">
      <c r="A285"/>
      <c r="B285"/>
      <c r="C285"/>
      <c r="D285"/>
      <c r="E285" s="368"/>
      <c r="F285" s="48"/>
      <c r="G285" s="48"/>
      <c r="H285"/>
      <c r="I285"/>
      <c r="J285"/>
      <c r="K285" s="48"/>
      <c r="L285"/>
    </row>
    <row r="286" s="367" customFormat="1" spans="1:12">
      <c r="A286"/>
      <c r="B286"/>
      <c r="C286"/>
      <c r="D286"/>
      <c r="E286" s="368"/>
      <c r="F286" s="48"/>
      <c r="G286" s="48"/>
      <c r="H286"/>
      <c r="I286"/>
      <c r="J286"/>
      <c r="K286" s="48"/>
      <c r="L286"/>
    </row>
    <row r="287" s="367" customFormat="1" spans="1:12">
      <c r="A287"/>
      <c r="B287"/>
      <c r="C287"/>
      <c r="D287"/>
      <c r="E287" s="368"/>
      <c r="F287" s="48"/>
      <c r="G287" s="48"/>
      <c r="H287"/>
      <c r="I287"/>
      <c r="J287"/>
      <c r="K287" s="48"/>
      <c r="L287"/>
    </row>
    <row r="288" s="367" customFormat="1" spans="1:12">
      <c r="A288"/>
      <c r="B288"/>
      <c r="C288"/>
      <c r="D288"/>
      <c r="E288" s="368"/>
      <c r="F288" s="48"/>
      <c r="G288" s="48"/>
      <c r="H288"/>
      <c r="I288"/>
      <c r="J288"/>
      <c r="K288" s="48"/>
      <c r="L288"/>
    </row>
    <row r="289" s="367" customFormat="1" spans="1:12">
      <c r="A289"/>
      <c r="B289"/>
      <c r="C289"/>
      <c r="D289"/>
      <c r="E289" s="368"/>
      <c r="F289" s="48"/>
      <c r="G289" s="48"/>
      <c r="H289"/>
      <c r="I289"/>
      <c r="J289"/>
      <c r="K289" s="48"/>
      <c r="L289"/>
    </row>
    <row r="290" s="367" customFormat="1" spans="1:12">
      <c r="A290"/>
      <c r="B290"/>
      <c r="C290"/>
      <c r="D290"/>
      <c r="E290" s="368"/>
      <c r="F290" s="48"/>
      <c r="G290" s="48"/>
      <c r="H290"/>
      <c r="I290"/>
      <c r="J290"/>
      <c r="K290" s="48"/>
      <c r="L290"/>
    </row>
    <row r="291" s="367" customFormat="1" spans="1:12">
      <c r="A291"/>
      <c r="B291"/>
      <c r="C291"/>
      <c r="D291"/>
      <c r="E291" s="368"/>
      <c r="F291" s="48"/>
      <c r="G291" s="48"/>
      <c r="H291"/>
      <c r="I291"/>
      <c r="J291"/>
      <c r="K291" s="48"/>
      <c r="L291"/>
    </row>
    <row r="292" s="367" customFormat="1" spans="1:12">
      <c r="A292"/>
      <c r="B292"/>
      <c r="C292"/>
      <c r="D292"/>
      <c r="E292" s="368"/>
      <c r="F292" s="48"/>
      <c r="G292" s="48"/>
      <c r="H292"/>
      <c r="I292"/>
      <c r="J292"/>
      <c r="K292" s="48"/>
      <c r="L292"/>
    </row>
    <row r="293" s="367" customFormat="1" spans="1:12">
      <c r="A293"/>
      <c r="B293"/>
      <c r="C293"/>
      <c r="D293"/>
      <c r="E293" s="368"/>
      <c r="F293" s="48"/>
      <c r="G293" s="48"/>
      <c r="H293"/>
      <c r="I293"/>
      <c r="J293"/>
      <c r="K293" s="48"/>
      <c r="L293"/>
    </row>
    <row r="294" s="367" customFormat="1" spans="1:12">
      <c r="A294"/>
      <c r="B294"/>
      <c r="C294"/>
      <c r="D294"/>
      <c r="E294" s="368"/>
      <c r="F294" s="48"/>
      <c r="G294" s="48"/>
      <c r="H294"/>
      <c r="I294"/>
      <c r="J294"/>
      <c r="K294" s="48"/>
      <c r="L294"/>
    </row>
    <row r="295" s="367" customFormat="1" spans="1:12">
      <c r="A295"/>
      <c r="B295"/>
      <c r="C295"/>
      <c r="D295"/>
      <c r="E295" s="368"/>
      <c r="F295" s="48"/>
      <c r="G295" s="48"/>
      <c r="H295"/>
      <c r="I295"/>
      <c r="J295"/>
      <c r="K295" s="48"/>
      <c r="L295"/>
    </row>
    <row r="296" s="367" customFormat="1" spans="1:12">
      <c r="A296"/>
      <c r="B296"/>
      <c r="C296"/>
      <c r="D296"/>
      <c r="E296" s="368"/>
      <c r="F296" s="48"/>
      <c r="G296" s="48"/>
      <c r="H296"/>
      <c r="I296"/>
      <c r="J296"/>
      <c r="K296" s="48"/>
      <c r="L296"/>
    </row>
    <row r="297" s="367" customFormat="1" spans="1:12">
      <c r="A297"/>
      <c r="B297"/>
      <c r="C297"/>
      <c r="D297"/>
      <c r="E297" s="368"/>
      <c r="F297" s="48"/>
      <c r="G297" s="48"/>
      <c r="H297"/>
      <c r="I297"/>
      <c r="J297"/>
      <c r="K297" s="48"/>
      <c r="L297"/>
    </row>
    <row r="298" s="367" customFormat="1" spans="1:12">
      <c r="A298"/>
      <c r="B298"/>
      <c r="C298"/>
      <c r="D298"/>
      <c r="E298" s="368"/>
      <c r="F298" s="48"/>
      <c r="G298" s="48"/>
      <c r="H298"/>
      <c r="I298"/>
      <c r="J298"/>
      <c r="K298" s="48"/>
      <c r="L298"/>
    </row>
    <row r="299" s="367" customFormat="1" spans="1:12">
      <c r="A299"/>
      <c r="B299"/>
      <c r="C299"/>
      <c r="D299"/>
      <c r="E299" s="368"/>
      <c r="F299" s="48"/>
      <c r="G299" s="48"/>
      <c r="H299"/>
      <c r="I299"/>
      <c r="J299"/>
      <c r="K299" s="48"/>
      <c r="L299"/>
    </row>
    <row r="300" s="367" customFormat="1" spans="1:12">
      <c r="A300"/>
      <c r="B300"/>
      <c r="C300"/>
      <c r="D300"/>
      <c r="E300" s="368"/>
      <c r="F300" s="48"/>
      <c r="G300" s="48"/>
      <c r="H300"/>
      <c r="I300"/>
      <c r="J300"/>
      <c r="K300" s="48"/>
      <c r="L300"/>
    </row>
    <row r="301" s="367" customFormat="1" spans="1:12">
      <c r="A301"/>
      <c r="B301"/>
      <c r="C301"/>
      <c r="D301"/>
      <c r="E301" s="368"/>
      <c r="F301" s="48"/>
      <c r="G301" s="48"/>
      <c r="H301"/>
      <c r="I301"/>
      <c r="J301"/>
      <c r="K301" s="48"/>
      <c r="L301"/>
    </row>
    <row r="302" s="367" customFormat="1" spans="1:12">
      <c r="A302"/>
      <c r="B302"/>
      <c r="C302"/>
      <c r="D302"/>
      <c r="E302" s="368"/>
      <c r="F302" s="48"/>
      <c r="G302" s="48"/>
      <c r="H302"/>
      <c r="I302"/>
      <c r="J302"/>
      <c r="K302" s="48"/>
      <c r="L302"/>
    </row>
    <row r="303" s="367" customFormat="1" spans="1:12">
      <c r="A303"/>
      <c r="B303"/>
      <c r="C303"/>
      <c r="D303"/>
      <c r="E303" s="368"/>
      <c r="F303" s="48"/>
      <c r="G303" s="48"/>
      <c r="H303"/>
      <c r="I303"/>
      <c r="J303"/>
      <c r="K303" s="48"/>
      <c r="L303"/>
    </row>
    <row r="304" s="367" customFormat="1" spans="1:12">
      <c r="A304"/>
      <c r="B304"/>
      <c r="C304"/>
      <c r="D304"/>
      <c r="E304" s="368"/>
      <c r="F304" s="48"/>
      <c r="G304" s="48"/>
      <c r="H304"/>
      <c r="I304"/>
      <c r="J304"/>
      <c r="K304" s="48"/>
      <c r="L304"/>
    </row>
    <row r="305" s="367" customFormat="1" spans="1:12">
      <c r="A305"/>
      <c r="B305"/>
      <c r="C305"/>
      <c r="D305"/>
      <c r="E305" s="368"/>
      <c r="F305" s="48"/>
      <c r="G305" s="48"/>
      <c r="H305"/>
      <c r="I305"/>
      <c r="J305"/>
      <c r="K305" s="48"/>
      <c r="L305"/>
    </row>
    <row r="306" s="367" customFormat="1" spans="1:12">
      <c r="A306"/>
      <c r="B306"/>
      <c r="C306"/>
      <c r="D306"/>
      <c r="E306" s="368"/>
      <c r="F306" s="48"/>
      <c r="G306" s="48"/>
      <c r="H306"/>
      <c r="I306"/>
      <c r="J306"/>
      <c r="K306" s="48"/>
      <c r="L306"/>
    </row>
    <row r="307" s="367" customFormat="1" spans="1:12">
      <c r="A307"/>
      <c r="B307"/>
      <c r="C307"/>
      <c r="D307"/>
      <c r="E307" s="368"/>
      <c r="F307" s="48"/>
      <c r="G307" s="48"/>
      <c r="H307"/>
      <c r="I307"/>
      <c r="J307"/>
      <c r="K307" s="48"/>
      <c r="L307"/>
    </row>
    <row r="308" s="367" customFormat="1" spans="1:12">
      <c r="A308"/>
      <c r="B308"/>
      <c r="C308"/>
      <c r="D308"/>
      <c r="E308" s="368"/>
      <c r="F308" s="48"/>
      <c r="G308" s="48"/>
      <c r="H308"/>
      <c r="I308"/>
      <c r="J308"/>
      <c r="K308" s="48"/>
      <c r="L308"/>
    </row>
    <row r="309" s="367" customFormat="1" spans="1:12">
      <c r="A309"/>
      <c r="B309"/>
      <c r="C309"/>
      <c r="D309"/>
      <c r="E309" s="368"/>
      <c r="F309" s="48"/>
      <c r="G309" s="48"/>
      <c r="H309"/>
      <c r="I309"/>
      <c r="J309"/>
      <c r="K309" s="48"/>
      <c r="L309"/>
    </row>
    <row r="310" s="367" customFormat="1" spans="1:12">
      <c r="A310"/>
      <c r="B310"/>
      <c r="C310"/>
      <c r="D310"/>
      <c r="E310" s="368"/>
      <c r="F310" s="48"/>
      <c r="G310" s="48"/>
      <c r="H310"/>
      <c r="I310"/>
      <c r="J310"/>
      <c r="K310" s="48"/>
      <c r="L310"/>
    </row>
    <row r="311" s="367" customFormat="1" spans="1:12">
      <c r="A311"/>
      <c r="B311"/>
      <c r="C311"/>
      <c r="D311"/>
      <c r="E311" s="368"/>
      <c r="F311" s="48"/>
      <c r="G311" s="48"/>
      <c r="H311"/>
      <c r="I311"/>
      <c r="J311"/>
      <c r="K311" s="48"/>
      <c r="L311"/>
    </row>
    <row r="312" s="367" customFormat="1" spans="1:12">
      <c r="A312"/>
      <c r="B312"/>
      <c r="C312"/>
      <c r="D312"/>
      <c r="E312" s="368"/>
      <c r="F312" s="48"/>
      <c r="G312" s="48"/>
      <c r="H312"/>
      <c r="I312"/>
      <c r="J312"/>
      <c r="K312" s="48"/>
      <c r="L312"/>
    </row>
    <row r="313" s="367" customFormat="1" spans="1:12">
      <c r="A313"/>
      <c r="B313"/>
      <c r="C313"/>
      <c r="D313"/>
      <c r="E313" s="368"/>
      <c r="F313" s="48"/>
      <c r="G313" s="48"/>
      <c r="H313"/>
      <c r="I313"/>
      <c r="J313"/>
      <c r="K313" s="48"/>
      <c r="L313"/>
    </row>
    <row r="314" s="367" customFormat="1" spans="1:12">
      <c r="A314"/>
      <c r="B314"/>
      <c r="C314"/>
      <c r="D314"/>
      <c r="E314" s="368"/>
      <c r="F314" s="48"/>
      <c r="G314" s="48"/>
      <c r="H314"/>
      <c r="I314"/>
      <c r="J314"/>
      <c r="K314" s="48"/>
      <c r="L314"/>
    </row>
    <row r="315" s="367" customFormat="1" spans="1:12">
      <c r="A315"/>
      <c r="B315"/>
      <c r="C315"/>
      <c r="D315"/>
      <c r="E315" s="368"/>
      <c r="F315" s="48"/>
      <c r="G315" s="48"/>
      <c r="H315"/>
      <c r="I315"/>
      <c r="J315"/>
      <c r="K315" s="48"/>
      <c r="L315"/>
    </row>
    <row r="316" s="367" customFormat="1" spans="1:12">
      <c r="A316"/>
      <c r="B316"/>
      <c r="C316"/>
      <c r="D316"/>
      <c r="E316" s="368"/>
      <c r="F316" s="48"/>
      <c r="G316" s="48"/>
      <c r="H316"/>
      <c r="I316"/>
      <c r="J316"/>
      <c r="K316" s="48"/>
      <c r="L316"/>
    </row>
    <row r="317" s="367" customFormat="1" spans="1:12">
      <c r="A317"/>
      <c r="B317"/>
      <c r="C317"/>
      <c r="D317"/>
      <c r="E317" s="368"/>
      <c r="F317" s="48"/>
      <c r="G317" s="48"/>
      <c r="H317"/>
      <c r="I317"/>
      <c r="J317"/>
      <c r="K317" s="48"/>
      <c r="L317"/>
    </row>
    <row r="318" s="367" customFormat="1" spans="1:12">
      <c r="A318"/>
      <c r="B318"/>
      <c r="C318"/>
      <c r="D318"/>
      <c r="E318" s="368"/>
      <c r="F318" s="48"/>
      <c r="G318" s="48"/>
      <c r="H318"/>
      <c r="I318"/>
      <c r="J318"/>
      <c r="K318" s="48"/>
      <c r="L318"/>
    </row>
    <row r="319" s="367" customFormat="1" spans="1:12">
      <c r="A319"/>
      <c r="B319"/>
      <c r="C319"/>
      <c r="D319"/>
      <c r="E319" s="368"/>
      <c r="F319" s="48"/>
      <c r="G319" s="48"/>
      <c r="H319"/>
      <c r="I319"/>
      <c r="J319"/>
      <c r="K319" s="48"/>
      <c r="L319"/>
    </row>
    <row r="320" s="367" customFormat="1" spans="1:12">
      <c r="A320"/>
      <c r="B320"/>
      <c r="C320"/>
      <c r="D320"/>
      <c r="E320" s="368"/>
      <c r="F320" s="48"/>
      <c r="G320" s="48"/>
      <c r="H320"/>
      <c r="I320"/>
      <c r="J320"/>
      <c r="K320" s="48"/>
      <c r="L320"/>
    </row>
    <row r="321" s="367" customFormat="1" spans="1:12">
      <c r="A321"/>
      <c r="B321"/>
      <c r="C321"/>
      <c r="D321"/>
      <c r="E321" s="368"/>
      <c r="F321" s="48"/>
      <c r="G321" s="48"/>
      <c r="H321"/>
      <c r="I321"/>
      <c r="J321"/>
      <c r="K321" s="48"/>
      <c r="L321"/>
    </row>
    <row r="322" s="367" customFormat="1" spans="1:12">
      <c r="A322"/>
      <c r="B322"/>
      <c r="C322"/>
      <c r="D322"/>
      <c r="E322" s="368"/>
      <c r="F322" s="48"/>
      <c r="G322" s="48"/>
      <c r="H322"/>
      <c r="I322"/>
      <c r="J322"/>
      <c r="K322" s="48"/>
      <c r="L322"/>
    </row>
    <row r="323" s="367" customFormat="1" spans="1:12">
      <c r="A323"/>
      <c r="B323"/>
      <c r="C323"/>
      <c r="D323"/>
      <c r="E323" s="368"/>
      <c r="F323" s="48"/>
      <c r="G323" s="48"/>
      <c r="H323"/>
      <c r="I323"/>
      <c r="J323"/>
      <c r="K323" s="48"/>
      <c r="L323"/>
    </row>
    <row r="324" s="367" customFormat="1" spans="1:12">
      <c r="A324"/>
      <c r="B324"/>
      <c r="C324"/>
      <c r="D324"/>
      <c r="E324" s="368"/>
      <c r="F324" s="48"/>
      <c r="G324" s="48"/>
      <c r="H324"/>
      <c r="I324"/>
      <c r="J324"/>
      <c r="K324" s="48"/>
      <c r="L324"/>
    </row>
    <row r="325" s="367" customFormat="1" spans="1:12">
      <c r="A325"/>
      <c r="B325"/>
      <c r="C325"/>
      <c r="D325"/>
      <c r="E325" s="368"/>
      <c r="F325" s="48"/>
      <c r="G325" s="48"/>
      <c r="H325"/>
      <c r="I325"/>
      <c r="J325"/>
      <c r="K325" s="48"/>
      <c r="L325"/>
    </row>
    <row r="326" s="367" customFormat="1" spans="1:12">
      <c r="A326"/>
      <c r="B326"/>
      <c r="C326"/>
      <c r="D326"/>
      <c r="E326" s="368"/>
      <c r="F326" s="48"/>
      <c r="G326" s="48"/>
      <c r="H326"/>
      <c r="I326"/>
      <c r="J326"/>
      <c r="K326" s="48"/>
      <c r="L326"/>
    </row>
    <row r="327" s="367" customFormat="1" spans="1:12">
      <c r="A327"/>
      <c r="B327"/>
      <c r="C327"/>
      <c r="D327"/>
      <c r="E327" s="368"/>
      <c r="F327" s="48"/>
      <c r="G327" s="48"/>
      <c r="H327"/>
      <c r="I327"/>
      <c r="J327"/>
      <c r="K327" s="48"/>
      <c r="L327"/>
    </row>
    <row r="328" s="367" customFormat="1" spans="1:12">
      <c r="A328"/>
      <c r="B328"/>
      <c r="C328"/>
      <c r="D328"/>
      <c r="E328" s="368"/>
      <c r="F328" s="48"/>
      <c r="G328" s="48"/>
      <c r="H328"/>
      <c r="I328"/>
      <c r="J328"/>
      <c r="K328" s="48"/>
      <c r="L328"/>
    </row>
    <row r="329" s="367" customFormat="1" spans="1:12">
      <c r="A329"/>
      <c r="B329"/>
      <c r="C329"/>
      <c r="D329"/>
      <c r="E329" s="368"/>
      <c r="F329" s="48"/>
      <c r="G329" s="48"/>
      <c r="H329"/>
      <c r="I329"/>
      <c r="J329"/>
      <c r="K329" s="48"/>
      <c r="L329"/>
    </row>
    <row r="330" s="367" customFormat="1" spans="1:12">
      <c r="A330"/>
      <c r="B330"/>
      <c r="C330"/>
      <c r="D330"/>
      <c r="E330" s="368"/>
      <c r="F330" s="48"/>
      <c r="G330" s="48"/>
      <c r="H330"/>
      <c r="I330"/>
      <c r="J330"/>
      <c r="K330" s="48"/>
      <c r="L330"/>
    </row>
    <row r="331" s="367" customFormat="1" spans="1:12">
      <c r="A331"/>
      <c r="B331"/>
      <c r="C331"/>
      <c r="D331"/>
      <c r="E331" s="368"/>
      <c r="F331" s="48"/>
      <c r="G331" s="48"/>
      <c r="H331"/>
      <c r="I331"/>
      <c r="J331"/>
      <c r="K331" s="48"/>
      <c r="L331"/>
    </row>
    <row r="332" s="367" customFormat="1" spans="1:12">
      <c r="A332"/>
      <c r="B332"/>
      <c r="C332"/>
      <c r="D332"/>
      <c r="E332" s="368"/>
      <c r="F332" s="48"/>
      <c r="G332" s="48"/>
      <c r="H332"/>
      <c r="I332"/>
      <c r="J332"/>
      <c r="K332" s="48"/>
      <c r="L332"/>
    </row>
    <row r="333" s="367" customFormat="1" spans="1:12">
      <c r="A333"/>
      <c r="B333"/>
      <c r="C333"/>
      <c r="D333"/>
      <c r="E333" s="368"/>
      <c r="F333" s="48"/>
      <c r="G333" s="48"/>
      <c r="H333"/>
      <c r="I333"/>
      <c r="J333"/>
      <c r="K333" s="48"/>
      <c r="L333"/>
    </row>
    <row r="334" s="367" customFormat="1" spans="1:12">
      <c r="A334"/>
      <c r="B334"/>
      <c r="C334"/>
      <c r="D334"/>
      <c r="E334" s="368"/>
      <c r="F334" s="48"/>
      <c r="G334" s="48"/>
      <c r="H334"/>
      <c r="I334"/>
      <c r="J334"/>
      <c r="K334" s="48"/>
      <c r="L334"/>
    </row>
    <row r="335" s="367" customFormat="1" spans="1:12">
      <c r="A335"/>
      <c r="B335"/>
      <c r="C335"/>
      <c r="D335"/>
      <c r="E335" s="368"/>
      <c r="F335" s="48"/>
      <c r="G335" s="48"/>
      <c r="H335"/>
      <c r="I335"/>
      <c r="J335"/>
      <c r="K335" s="48"/>
      <c r="L335"/>
    </row>
    <row r="336" s="367" customFormat="1" spans="1:12">
      <c r="A336"/>
      <c r="B336"/>
      <c r="C336"/>
      <c r="D336"/>
      <c r="E336" s="368"/>
      <c r="F336" s="48"/>
      <c r="G336" s="48"/>
      <c r="H336"/>
      <c r="I336"/>
      <c r="J336"/>
      <c r="K336" s="48"/>
      <c r="L336"/>
    </row>
    <row r="337" s="367" customFormat="1" spans="1:12">
      <c r="A337"/>
      <c r="B337"/>
      <c r="C337"/>
      <c r="D337"/>
      <c r="E337" s="368"/>
      <c r="F337" s="48"/>
      <c r="G337" s="48"/>
      <c r="H337"/>
      <c r="I337"/>
      <c r="J337"/>
      <c r="K337" s="48"/>
      <c r="L337"/>
    </row>
  </sheetData>
  <mergeCells count="20">
    <mergeCell ref="B2:H2"/>
    <mergeCell ref="B3:D3"/>
    <mergeCell ref="B4:E4"/>
    <mergeCell ref="B6:M6"/>
    <mergeCell ref="B7:M7"/>
    <mergeCell ref="K8:M8"/>
    <mergeCell ref="F9:I9"/>
    <mergeCell ref="L9:M9"/>
    <mergeCell ref="N12:P12"/>
    <mergeCell ref="C24:E24"/>
    <mergeCell ref="G24:M24"/>
    <mergeCell ref="G25:M25"/>
    <mergeCell ref="C28:E28"/>
    <mergeCell ref="G28:M28"/>
    <mergeCell ref="B9:B10"/>
    <mergeCell ref="C9:C10"/>
    <mergeCell ref="D9:D10"/>
    <mergeCell ref="E9:E10"/>
    <mergeCell ref="J9:J10"/>
    <mergeCell ref="K9:K10"/>
  </mergeCells>
  <pageMargins left="0.42" right="0.16" top="0.28" bottom="0.23" header="0.3" footer="0.2"/>
  <pageSetup paperSize="9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zoomScale="115" zoomScaleNormal="115" workbookViewId="0">
      <selection activeCell="L38" sqref="L38"/>
    </sheetView>
  </sheetViews>
  <sheetFormatPr defaultColWidth="9" defaultRowHeight="14.4"/>
  <cols>
    <col min="1" max="1" width="6.57407407407407" customWidth="1"/>
    <col min="2" max="2" width="29.5740740740741" customWidth="1"/>
    <col min="3" max="3" width="7.57407407407407" customWidth="1"/>
    <col min="4" max="4" width="9" customWidth="1"/>
    <col min="5" max="5" width="15.712962962963" customWidth="1"/>
    <col min="6" max="6" width="15.287037037037" customWidth="1"/>
    <col min="7" max="7" width="13.5740740740741" customWidth="1"/>
    <col min="8" max="8" width="13.712962962963" customWidth="1"/>
    <col min="9" max="9" width="15.287037037037" customWidth="1"/>
    <col min="10" max="10" width="11.8518518518519" customWidth="1"/>
    <col min="11" max="11" width="16.5185185185185" customWidth="1"/>
  </cols>
  <sheetData>
    <row r="1" spans="1:11">
      <c r="A1" s="313" t="s">
        <v>358</v>
      </c>
      <c r="B1" s="313"/>
      <c r="C1" s="314"/>
      <c r="D1" s="314"/>
      <c r="E1" s="314"/>
      <c r="F1" s="314"/>
      <c r="H1" s="314"/>
      <c r="I1" s="352" t="s">
        <v>359</v>
      </c>
      <c r="J1" s="352"/>
      <c r="K1" s="314"/>
    </row>
    <row r="2" spans="1:11">
      <c r="A2" t="s">
        <v>360</v>
      </c>
      <c r="C2" s="314"/>
      <c r="D2" s="314"/>
      <c r="E2" s="314"/>
      <c r="F2" s="314"/>
      <c r="G2" s="314"/>
      <c r="H2" s="314"/>
      <c r="I2" s="314"/>
      <c r="J2" s="314"/>
      <c r="K2" s="314"/>
    </row>
    <row r="3" spans="1:11">
      <c r="A3" s="315" t="s">
        <v>361</v>
      </c>
      <c r="B3" s="315"/>
      <c r="C3" s="314"/>
      <c r="D3" s="314"/>
      <c r="E3" s="314"/>
      <c r="F3" s="314"/>
      <c r="G3" s="314"/>
      <c r="H3" s="314"/>
      <c r="I3" s="314"/>
      <c r="J3" s="314"/>
      <c r="K3" s="314"/>
    </row>
    <row r="4" ht="17.4" spans="1:10">
      <c r="A4" s="316" t="s">
        <v>362</v>
      </c>
      <c r="B4" s="316"/>
      <c r="C4" s="316"/>
      <c r="D4" s="316"/>
      <c r="E4" s="316"/>
      <c r="F4" s="316"/>
      <c r="G4" s="316"/>
      <c r="H4" s="316"/>
      <c r="I4" s="316"/>
      <c r="J4" s="316"/>
    </row>
    <row r="5" spans="1:11">
      <c r="A5" s="314"/>
      <c r="B5" s="314"/>
      <c r="C5" s="314"/>
      <c r="D5" s="314"/>
      <c r="E5" s="314"/>
      <c r="F5" s="314"/>
      <c r="G5" s="314"/>
      <c r="H5" s="317" t="s">
        <v>1</v>
      </c>
      <c r="I5" s="317"/>
      <c r="J5" s="317"/>
      <c r="K5" s="314"/>
    </row>
    <row r="6" ht="28.5" customHeight="1" spans="1:11">
      <c r="A6" s="318" t="s">
        <v>305</v>
      </c>
      <c r="B6" s="318" t="s">
        <v>38</v>
      </c>
      <c r="C6" s="319" t="s">
        <v>363</v>
      </c>
      <c r="D6" s="319" t="s">
        <v>364</v>
      </c>
      <c r="E6" s="319" t="s">
        <v>365</v>
      </c>
      <c r="F6" s="319" t="s">
        <v>337</v>
      </c>
      <c r="G6" s="320" t="s">
        <v>366</v>
      </c>
      <c r="H6" s="321"/>
      <c r="I6" s="319" t="s">
        <v>367</v>
      </c>
      <c r="J6" s="318" t="s">
        <v>368</v>
      </c>
      <c r="K6" s="314"/>
    </row>
    <row r="7" spans="1:11">
      <c r="A7" s="322"/>
      <c r="B7" s="322"/>
      <c r="C7" s="323"/>
      <c r="D7" s="323"/>
      <c r="E7" s="322"/>
      <c r="F7" s="323"/>
      <c r="G7" s="319" t="s">
        <v>369</v>
      </c>
      <c r="H7" s="319" t="s">
        <v>338</v>
      </c>
      <c r="I7" s="323"/>
      <c r="J7" s="322"/>
      <c r="K7" s="314"/>
    </row>
    <row r="8" ht="42" customHeight="1" spans="1:11">
      <c r="A8" s="324"/>
      <c r="B8" s="324"/>
      <c r="C8" s="325"/>
      <c r="D8" s="325"/>
      <c r="E8" s="324"/>
      <c r="F8" s="325"/>
      <c r="G8" s="324"/>
      <c r="H8" s="324"/>
      <c r="I8" s="325"/>
      <c r="J8" s="324"/>
      <c r="K8" s="314"/>
    </row>
    <row r="9" spans="1:11">
      <c r="A9" s="326" t="s">
        <v>316</v>
      </c>
      <c r="B9" s="326" t="s">
        <v>317</v>
      </c>
      <c r="C9" s="327">
        <v>1</v>
      </c>
      <c r="D9" s="327">
        <v>2</v>
      </c>
      <c r="E9" s="327">
        <v>3</v>
      </c>
      <c r="F9" s="327">
        <v>4</v>
      </c>
      <c r="G9" s="327">
        <v>5</v>
      </c>
      <c r="H9" s="327">
        <v>6</v>
      </c>
      <c r="I9" s="327">
        <v>7</v>
      </c>
      <c r="J9" s="327">
        <v>8</v>
      </c>
      <c r="K9" s="314"/>
    </row>
    <row r="10" ht="20.25" customHeight="1" spans="1:11">
      <c r="A10" s="328" t="s">
        <v>316</v>
      </c>
      <c r="B10" s="329" t="s">
        <v>370</v>
      </c>
      <c r="C10" s="327"/>
      <c r="D10" s="327"/>
      <c r="E10" s="330"/>
      <c r="F10" s="330"/>
      <c r="G10" s="330"/>
      <c r="H10" s="330"/>
      <c r="I10" s="330"/>
      <c r="J10" s="353"/>
      <c r="K10" s="314"/>
    </row>
    <row r="11" spans="1:11">
      <c r="A11" s="326" t="s">
        <v>371</v>
      </c>
      <c r="B11" s="331" t="s">
        <v>372</v>
      </c>
      <c r="C11" s="327"/>
      <c r="D11" s="327"/>
      <c r="E11" s="332">
        <f>SUM(E12+E25+E30+E31)</f>
        <v>8184387343</v>
      </c>
      <c r="F11" s="332">
        <f>SUM(F12+F25+F30+F31)</f>
        <v>7770345112</v>
      </c>
      <c r="G11" s="332">
        <f>SUM(G12+G25+G30+G31)</f>
        <v>302297386</v>
      </c>
      <c r="H11" s="332">
        <f>SUM(H12+H25+H30+H31)</f>
        <v>111744845</v>
      </c>
      <c r="I11" s="332">
        <f>SUM(I12+I25+I30+I31)</f>
        <v>414042231</v>
      </c>
      <c r="J11" s="354"/>
      <c r="K11" s="355"/>
    </row>
    <row r="12" spans="1:10">
      <c r="A12" s="326">
        <v>1</v>
      </c>
      <c r="B12" s="333" t="s">
        <v>373</v>
      </c>
      <c r="C12" s="326">
        <v>12</v>
      </c>
      <c r="D12" s="326"/>
      <c r="E12" s="334">
        <f>SUM(E13:E24)</f>
        <v>3564675500</v>
      </c>
      <c r="F12" s="334">
        <f>SUM(F13:F24)</f>
        <v>3452930655</v>
      </c>
      <c r="G12" s="334"/>
      <c r="H12" s="334">
        <f>SUM(H13:H24)</f>
        <v>111744845</v>
      </c>
      <c r="I12" s="334">
        <f>SUM(I13:I24)</f>
        <v>111744845</v>
      </c>
      <c r="J12" s="354"/>
    </row>
    <row r="13" spans="1:10">
      <c r="A13" s="326"/>
      <c r="B13" s="335" t="s">
        <v>374</v>
      </c>
      <c r="C13" s="327"/>
      <c r="D13" s="336" t="s">
        <v>375</v>
      </c>
      <c r="E13" s="330">
        <v>39000000</v>
      </c>
      <c r="F13" s="330">
        <v>38390000</v>
      </c>
      <c r="G13" s="330"/>
      <c r="H13" s="330">
        <f>SUM(E13-F13)</f>
        <v>610000</v>
      </c>
      <c r="I13" s="356">
        <f>SUM(H13)</f>
        <v>610000</v>
      </c>
      <c r="J13" s="354"/>
    </row>
    <row r="14" spans="1:10">
      <c r="A14" s="326"/>
      <c r="B14" s="335" t="s">
        <v>376</v>
      </c>
      <c r="C14" s="327"/>
      <c r="D14" s="336" t="s">
        <v>377</v>
      </c>
      <c r="E14" s="330">
        <v>22450000</v>
      </c>
      <c r="F14" s="330">
        <v>22450000</v>
      </c>
      <c r="G14" s="330"/>
      <c r="H14" s="330">
        <f>SUM(E14-F14)</f>
        <v>0</v>
      </c>
      <c r="I14" s="356">
        <f>SUM(H14)</f>
        <v>0</v>
      </c>
      <c r="J14" s="354"/>
    </row>
    <row r="15" spans="1:10">
      <c r="A15" s="326"/>
      <c r="B15" s="335" t="s">
        <v>378</v>
      </c>
      <c r="C15" s="327"/>
      <c r="D15" s="336" t="s">
        <v>379</v>
      </c>
      <c r="E15" s="330">
        <v>47406000</v>
      </c>
      <c r="F15" s="330">
        <v>47406000</v>
      </c>
      <c r="G15" s="330"/>
      <c r="H15" s="330">
        <f>SUM(E15-F15)</f>
        <v>0</v>
      </c>
      <c r="I15" s="356">
        <f>SUM(H15)</f>
        <v>0</v>
      </c>
      <c r="J15" s="354"/>
    </row>
    <row r="16" spans="1:10">
      <c r="A16" s="326"/>
      <c r="B16" s="335" t="s">
        <v>218</v>
      </c>
      <c r="C16" s="327"/>
      <c r="D16" s="336" t="s">
        <v>380</v>
      </c>
      <c r="E16" s="330">
        <v>46000000</v>
      </c>
      <c r="F16" s="330">
        <v>46000000</v>
      </c>
      <c r="G16" s="330"/>
      <c r="H16" s="330"/>
      <c r="I16" s="356"/>
      <c r="J16" s="354"/>
    </row>
    <row r="17" spans="1:10">
      <c r="A17" s="326"/>
      <c r="B17" s="335" t="s">
        <v>381</v>
      </c>
      <c r="C17" s="327"/>
      <c r="D17" s="336" t="s">
        <v>382</v>
      </c>
      <c r="E17" s="330">
        <v>391910000</v>
      </c>
      <c r="F17" s="330">
        <v>391910000</v>
      </c>
      <c r="G17" s="330"/>
      <c r="H17" s="330">
        <f>SUM(E17-F17)</f>
        <v>0</v>
      </c>
      <c r="I17" s="356">
        <f>SUM(H17)</f>
        <v>0</v>
      </c>
      <c r="J17" s="354"/>
    </row>
    <row r="18" spans="1:10">
      <c r="A18" s="326"/>
      <c r="B18" s="335" t="s">
        <v>383</v>
      </c>
      <c r="C18" s="327"/>
      <c r="D18" s="336" t="s">
        <v>384</v>
      </c>
      <c r="E18" s="330">
        <v>541598644</v>
      </c>
      <c r="F18" s="330">
        <v>541554400</v>
      </c>
      <c r="G18" s="330"/>
      <c r="H18" s="330">
        <f t="shared" ref="H18:H25" si="0">SUM(E18-F18)</f>
        <v>44244</v>
      </c>
      <c r="I18" s="356">
        <f t="shared" ref="I18:I25" si="1">SUM(H18)</f>
        <v>44244</v>
      </c>
      <c r="J18" s="354"/>
    </row>
    <row r="19" spans="1:10">
      <c r="A19" s="326"/>
      <c r="B19" s="335" t="s">
        <v>385</v>
      </c>
      <c r="C19" s="327"/>
      <c r="D19" s="336" t="s">
        <v>386</v>
      </c>
      <c r="E19" s="330">
        <v>753739556</v>
      </c>
      <c r="F19" s="330">
        <v>753712556</v>
      </c>
      <c r="G19" s="330"/>
      <c r="H19" s="330">
        <f t="shared" si="0"/>
        <v>27000</v>
      </c>
      <c r="I19" s="356">
        <f t="shared" si="1"/>
        <v>27000</v>
      </c>
      <c r="J19" s="354"/>
    </row>
    <row r="20" spans="1:10">
      <c r="A20" s="326"/>
      <c r="B20" s="335" t="s">
        <v>387</v>
      </c>
      <c r="C20" s="327"/>
      <c r="D20" s="336" t="s">
        <v>388</v>
      </c>
      <c r="E20" s="330">
        <v>651418300</v>
      </c>
      <c r="F20" s="330">
        <v>543440300</v>
      </c>
      <c r="G20" s="330"/>
      <c r="H20" s="330">
        <f t="shared" si="0"/>
        <v>107978000</v>
      </c>
      <c r="I20" s="356">
        <f t="shared" si="1"/>
        <v>107978000</v>
      </c>
      <c r="J20" s="354"/>
    </row>
    <row r="21" spans="1:10">
      <c r="A21" s="326"/>
      <c r="B21" s="335" t="s">
        <v>389</v>
      </c>
      <c r="C21" s="327"/>
      <c r="D21" s="336" t="s">
        <v>390</v>
      </c>
      <c r="E21" s="330">
        <v>202688000</v>
      </c>
      <c r="F21" s="330">
        <v>200628400</v>
      </c>
      <c r="G21" s="330"/>
      <c r="H21" s="330">
        <f t="shared" si="0"/>
        <v>2059600</v>
      </c>
      <c r="I21" s="356">
        <f t="shared" si="1"/>
        <v>2059600</v>
      </c>
      <c r="J21" s="354"/>
    </row>
    <row r="22" spans="1:10">
      <c r="A22" s="326"/>
      <c r="B22" s="335" t="s">
        <v>391</v>
      </c>
      <c r="C22" s="327"/>
      <c r="D22" s="336" t="s">
        <v>392</v>
      </c>
      <c r="E22" s="330">
        <v>107547000</v>
      </c>
      <c r="F22" s="330">
        <v>106567000</v>
      </c>
      <c r="G22" s="330"/>
      <c r="H22" s="330">
        <f t="shared" si="0"/>
        <v>980000</v>
      </c>
      <c r="I22" s="356">
        <f t="shared" si="1"/>
        <v>980000</v>
      </c>
      <c r="J22" s="354"/>
    </row>
    <row r="23" spans="1:10">
      <c r="A23" s="326"/>
      <c r="B23" s="335" t="s">
        <v>393</v>
      </c>
      <c r="C23" s="327"/>
      <c r="D23" s="336" t="s">
        <v>394</v>
      </c>
      <c r="E23" s="330">
        <v>754218000</v>
      </c>
      <c r="F23" s="330">
        <v>754171999</v>
      </c>
      <c r="G23" s="330"/>
      <c r="H23" s="330">
        <f t="shared" si="0"/>
        <v>46001</v>
      </c>
      <c r="I23" s="356">
        <f t="shared" si="1"/>
        <v>46001</v>
      </c>
      <c r="J23" s="354"/>
    </row>
    <row r="24" spans="1:10">
      <c r="A24" s="326"/>
      <c r="B24" s="335" t="s">
        <v>395</v>
      </c>
      <c r="C24" s="327"/>
      <c r="D24" s="336" t="s">
        <v>396</v>
      </c>
      <c r="E24" s="330">
        <v>6700000</v>
      </c>
      <c r="F24" s="330">
        <v>6700000</v>
      </c>
      <c r="G24" s="330"/>
      <c r="H24" s="330">
        <f t="shared" si="0"/>
        <v>0</v>
      </c>
      <c r="I24" s="356">
        <f t="shared" si="1"/>
        <v>0</v>
      </c>
      <c r="J24" s="354"/>
    </row>
    <row r="25" spans="1:10">
      <c r="A25" s="326">
        <v>2</v>
      </c>
      <c r="B25" s="333" t="s">
        <v>349</v>
      </c>
      <c r="C25" s="326">
        <v>13</v>
      </c>
      <c r="D25" s="326"/>
      <c r="E25" s="337">
        <f>SUM(E26:E29)</f>
        <v>4010374843</v>
      </c>
      <c r="F25" s="337">
        <f>SUM(F26:F29)</f>
        <v>4008077457</v>
      </c>
      <c r="G25" s="337">
        <f>SUM(G26:G29)</f>
        <v>2297386</v>
      </c>
      <c r="H25" s="330">
        <v>0</v>
      </c>
      <c r="I25" s="337">
        <f>SUM(I26:I29)</f>
        <v>2297386</v>
      </c>
      <c r="J25" s="354"/>
    </row>
    <row r="26" spans="1:10">
      <c r="A26" s="326"/>
      <c r="B26" s="335" t="s">
        <v>389</v>
      </c>
      <c r="C26" s="327"/>
      <c r="D26" s="336" t="s">
        <v>390</v>
      </c>
      <c r="E26" s="330">
        <v>438651249</v>
      </c>
      <c r="F26" s="330">
        <v>437939592</v>
      </c>
      <c r="G26" s="330">
        <f>E26-F26</f>
        <v>711657</v>
      </c>
      <c r="H26" s="330"/>
      <c r="I26" s="330">
        <f>G26</f>
        <v>711657</v>
      </c>
      <c r="J26" s="354"/>
    </row>
    <row r="27" spans="1:10">
      <c r="A27" s="326"/>
      <c r="B27" s="335" t="s">
        <v>391</v>
      </c>
      <c r="C27" s="327"/>
      <c r="D27" s="336" t="s">
        <v>392</v>
      </c>
      <c r="E27" s="330">
        <v>844602052</v>
      </c>
      <c r="F27" s="330">
        <v>844581643</v>
      </c>
      <c r="G27" s="330">
        <f>E27-F27</f>
        <v>20409</v>
      </c>
      <c r="H27" s="330"/>
      <c r="I27" s="330">
        <f>G27</f>
        <v>20409</v>
      </c>
      <c r="J27" s="354"/>
    </row>
    <row r="28" spans="1:10">
      <c r="A28" s="326"/>
      <c r="B28" s="335" t="s">
        <v>393</v>
      </c>
      <c r="C28" s="327"/>
      <c r="D28" s="336" t="s">
        <v>394</v>
      </c>
      <c r="E28" s="330">
        <v>2609991092</v>
      </c>
      <c r="F28" s="330">
        <v>2608776222</v>
      </c>
      <c r="G28" s="330">
        <f>E28-F28</f>
        <v>1214870</v>
      </c>
      <c r="H28" s="330"/>
      <c r="I28" s="330">
        <f>G28</f>
        <v>1214870</v>
      </c>
      <c r="J28" s="354"/>
    </row>
    <row r="29" spans="1:10">
      <c r="A29" s="326"/>
      <c r="B29" s="335" t="s">
        <v>395</v>
      </c>
      <c r="C29" s="327"/>
      <c r="D29" s="336" t="s">
        <v>396</v>
      </c>
      <c r="E29" s="330">
        <v>117130450</v>
      </c>
      <c r="F29" s="330">
        <v>116780000</v>
      </c>
      <c r="G29" s="330">
        <f>E29-F29</f>
        <v>350450</v>
      </c>
      <c r="H29" s="330"/>
      <c r="I29" s="330">
        <f>G29</f>
        <v>350450</v>
      </c>
      <c r="J29" s="354"/>
    </row>
    <row r="30" spans="1:10">
      <c r="A30" s="326">
        <v>3</v>
      </c>
      <c r="B30" s="338" t="s">
        <v>397</v>
      </c>
      <c r="C30" s="326">
        <v>14</v>
      </c>
      <c r="D30" s="326"/>
      <c r="E30" s="337">
        <v>0</v>
      </c>
      <c r="F30" s="337">
        <v>0</v>
      </c>
      <c r="G30" s="337">
        <v>0</v>
      </c>
      <c r="H30" s="330">
        <f>SUM(E30-F30)</f>
        <v>0</v>
      </c>
      <c r="I30" s="330">
        <f t="shared" ref="I30:I37" si="2">SUM(G30)</f>
        <v>0</v>
      </c>
      <c r="J30" s="354"/>
    </row>
    <row r="31" s="128" customFormat="1" ht="22.8" spans="1:10">
      <c r="A31" s="326">
        <v>4</v>
      </c>
      <c r="B31" s="333" t="s">
        <v>351</v>
      </c>
      <c r="C31" s="339">
        <v>15</v>
      </c>
      <c r="D31" s="339"/>
      <c r="E31" s="337">
        <f>SUM(E32:E36)</f>
        <v>609337000</v>
      </c>
      <c r="F31" s="337">
        <f>SUM(F32:F36)</f>
        <v>309337000</v>
      </c>
      <c r="G31" s="337">
        <f>SUM(G32:G36)</f>
        <v>300000000</v>
      </c>
      <c r="H31" s="337">
        <f>SUM(H32:H36)</f>
        <v>0</v>
      </c>
      <c r="I31" s="337">
        <f>SUM(I32:I36)</f>
        <v>300000000</v>
      </c>
      <c r="J31" s="357"/>
    </row>
    <row r="32" s="128" customFormat="1" spans="1:10">
      <c r="A32" s="326"/>
      <c r="B32" s="340" t="s">
        <v>398</v>
      </c>
      <c r="C32" s="341"/>
      <c r="D32" s="342" t="s">
        <v>399</v>
      </c>
      <c r="E32" s="330">
        <v>108987000</v>
      </c>
      <c r="F32" s="330">
        <v>108987000</v>
      </c>
      <c r="G32" s="343">
        <f>E32-F32</f>
        <v>0</v>
      </c>
      <c r="H32" s="330">
        <f>SUM(E32-F32)</f>
        <v>0</v>
      </c>
      <c r="I32" s="330">
        <f t="shared" si="2"/>
        <v>0</v>
      </c>
      <c r="J32" s="357"/>
    </row>
    <row r="33" s="128" customFormat="1" spans="1:10">
      <c r="A33" s="326"/>
      <c r="B33" s="340" t="s">
        <v>400</v>
      </c>
      <c r="C33" s="341"/>
      <c r="D33" s="342" t="s">
        <v>401</v>
      </c>
      <c r="E33" s="330">
        <v>53450000</v>
      </c>
      <c r="F33" s="330">
        <v>53450000</v>
      </c>
      <c r="G33" s="343">
        <f>E33-F33</f>
        <v>0</v>
      </c>
      <c r="H33" s="330">
        <f>SUM(E33-F33)</f>
        <v>0</v>
      </c>
      <c r="I33" s="330">
        <f t="shared" si="2"/>
        <v>0</v>
      </c>
      <c r="J33" s="357"/>
    </row>
    <row r="34" s="128" customFormat="1" spans="1:10">
      <c r="A34" s="326"/>
      <c r="B34" s="344" t="s">
        <v>402</v>
      </c>
      <c r="C34" s="342"/>
      <c r="D34" s="345" t="s">
        <v>403</v>
      </c>
      <c r="E34" s="330">
        <v>300000000</v>
      </c>
      <c r="F34" s="330">
        <v>0</v>
      </c>
      <c r="G34" s="346">
        <f>E34-F34</f>
        <v>300000000</v>
      </c>
      <c r="H34" s="330">
        <v>0</v>
      </c>
      <c r="I34" s="330">
        <f t="shared" si="2"/>
        <v>300000000</v>
      </c>
      <c r="J34" s="357"/>
    </row>
    <row r="35" s="128" customFormat="1" spans="1:10">
      <c r="A35" s="326"/>
      <c r="B35" s="344" t="s">
        <v>404</v>
      </c>
      <c r="C35" s="342"/>
      <c r="D35" s="345" t="s">
        <v>405</v>
      </c>
      <c r="E35" s="330">
        <v>35800000</v>
      </c>
      <c r="F35" s="330">
        <v>35800000</v>
      </c>
      <c r="G35" s="343">
        <f>E35-F35</f>
        <v>0</v>
      </c>
      <c r="H35" s="330">
        <f>SUM(E35-F35)</f>
        <v>0</v>
      </c>
      <c r="I35" s="330">
        <f t="shared" si="2"/>
        <v>0</v>
      </c>
      <c r="J35" s="357"/>
    </row>
    <row r="36" s="128" customFormat="1" spans="1:10">
      <c r="A36" s="326"/>
      <c r="B36" s="344" t="s">
        <v>406</v>
      </c>
      <c r="C36" s="342"/>
      <c r="D36" s="345" t="s">
        <v>384</v>
      </c>
      <c r="E36" s="330">
        <v>111100000</v>
      </c>
      <c r="F36" s="330">
        <v>111100000</v>
      </c>
      <c r="G36" s="343">
        <f>E36-F36</f>
        <v>0</v>
      </c>
      <c r="H36" s="330">
        <f>SUM(E36-F36)</f>
        <v>0</v>
      </c>
      <c r="I36" s="330">
        <f t="shared" si="2"/>
        <v>0</v>
      </c>
      <c r="J36" s="357"/>
    </row>
    <row r="37" s="272" customFormat="1" ht="15.6" spans="8:13">
      <c r="H37" s="347" t="s">
        <v>407</v>
      </c>
      <c r="I37" s="347"/>
      <c r="J37" s="347"/>
      <c r="K37" s="358"/>
      <c r="L37" s="359"/>
      <c r="M37" s="359"/>
    </row>
    <row r="38" s="272" customFormat="1" ht="15.6" spans="1:13">
      <c r="A38" s="15" t="s">
        <v>408</v>
      </c>
      <c r="B38" s="15"/>
      <c r="C38" s="15"/>
      <c r="D38" s="348"/>
      <c r="E38" s="348"/>
      <c r="H38" s="309" t="s">
        <v>73</v>
      </c>
      <c r="I38" s="309"/>
      <c r="J38" s="309"/>
      <c r="K38" s="360"/>
      <c r="L38" s="359"/>
      <c r="M38" s="359"/>
    </row>
    <row r="39" ht="15.6" spans="1:5">
      <c r="A39" s="349"/>
      <c r="B39" s="350"/>
      <c r="C39" s="349"/>
      <c r="D39" s="349"/>
      <c r="E39" s="350"/>
    </row>
    <row r="40" ht="15.6" spans="1:5">
      <c r="A40" s="349"/>
      <c r="B40" s="350"/>
      <c r="C40" s="349"/>
      <c r="D40" s="349"/>
      <c r="E40" s="350"/>
    </row>
    <row r="41" ht="15.6" spans="1:5">
      <c r="A41" s="349"/>
      <c r="B41" s="350"/>
      <c r="C41" s="349"/>
      <c r="D41" s="349"/>
      <c r="E41" s="350"/>
    </row>
    <row r="42" ht="15.6" spans="1:5">
      <c r="A42" s="349"/>
      <c r="B42" s="349"/>
      <c r="C42" s="349"/>
      <c r="D42" s="349"/>
      <c r="E42" s="349"/>
    </row>
    <row r="43" ht="15.6" spans="1:10">
      <c r="A43" s="349" t="s">
        <v>74</v>
      </c>
      <c r="B43" s="349"/>
      <c r="C43" s="349"/>
      <c r="D43" s="349"/>
      <c r="E43" s="350"/>
      <c r="F43" s="351"/>
      <c r="G43" s="351"/>
      <c r="H43" s="59" t="s">
        <v>75</v>
      </c>
      <c r="I43" s="59"/>
      <c r="J43" s="59"/>
    </row>
    <row r="44" ht="15.6" spans="1:5">
      <c r="A44" s="349"/>
      <c r="B44" s="350"/>
      <c r="C44" s="349"/>
      <c r="D44" s="349"/>
      <c r="E44" s="350"/>
    </row>
    <row r="45" ht="15.6" spans="1:5">
      <c r="A45" s="349"/>
      <c r="B45" s="350"/>
      <c r="C45" s="349"/>
      <c r="D45" s="349"/>
      <c r="E45" s="350"/>
    </row>
    <row r="46" ht="15.6" spans="1:5">
      <c r="A46" s="349"/>
      <c r="B46" s="350"/>
      <c r="C46" s="349"/>
      <c r="D46" s="349"/>
      <c r="E46" s="350"/>
    </row>
    <row r="47" ht="15.6" spans="1:5">
      <c r="A47" s="349"/>
      <c r="B47" s="350"/>
      <c r="C47" s="349"/>
      <c r="D47" s="349"/>
      <c r="E47" s="350"/>
    </row>
    <row r="48" ht="15.6" spans="1:5">
      <c r="A48" s="349"/>
      <c r="B48" s="350"/>
      <c r="C48" s="349"/>
      <c r="D48" s="349"/>
      <c r="E48" s="350"/>
    </row>
  </sheetData>
  <mergeCells count="21">
    <mergeCell ref="A1:B1"/>
    <mergeCell ref="I1:J1"/>
    <mergeCell ref="A3:B3"/>
    <mergeCell ref="A4:J4"/>
    <mergeCell ref="H5:J5"/>
    <mergeCell ref="G6:H6"/>
    <mergeCell ref="H37:J37"/>
    <mergeCell ref="A38:C38"/>
    <mergeCell ref="H38:J38"/>
    <mergeCell ref="A43:C43"/>
    <mergeCell ref="H43:J43"/>
    <mergeCell ref="A6:A8"/>
    <mergeCell ref="B6:B8"/>
    <mergeCell ref="C6:C8"/>
    <mergeCell ref="D6:D8"/>
    <mergeCell ref="E6:E8"/>
    <mergeCell ref="F6:F8"/>
    <mergeCell ref="G7:G8"/>
    <mergeCell ref="H7:H8"/>
    <mergeCell ref="I6:I8"/>
    <mergeCell ref="J6:J8"/>
  </mergeCells>
  <pageMargins left="0.59" right="0.2" top="0.25" bottom="0.22" header="0.2" footer="0.2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4"/>
  <sheetViews>
    <sheetView workbookViewId="0">
      <selection activeCell="K12" sqref="K12"/>
    </sheetView>
  </sheetViews>
  <sheetFormatPr defaultColWidth="9" defaultRowHeight="15.6"/>
  <cols>
    <col min="1" max="1" width="4.42592592592593" style="272" customWidth="1"/>
    <col min="2" max="2" width="13.287037037037" style="272" customWidth="1"/>
    <col min="3" max="3" width="49" style="272" customWidth="1"/>
    <col min="4" max="4" width="17" style="272" customWidth="1"/>
    <col min="5" max="5" width="14.5740740740741" style="272" customWidth="1"/>
    <col min="6" max="6" width="15" style="272" customWidth="1"/>
    <col min="7" max="7" width="20.7777777777778" style="273" customWidth="1"/>
    <col min="8" max="8" width="9.13888888888889" style="272"/>
    <col min="9" max="9" width="14" style="272" customWidth="1"/>
    <col min="10" max="16384" width="9.13888888888889" style="272"/>
  </cols>
  <sheetData>
    <row r="1" spans="1:7">
      <c r="A1" s="237" t="s">
        <v>300</v>
      </c>
      <c r="B1" s="237"/>
      <c r="C1" s="237"/>
      <c r="D1" s="237"/>
      <c r="F1" s="274" t="s">
        <v>409</v>
      </c>
      <c r="G1" s="274"/>
    </row>
    <row r="2" ht="17.25" customHeight="1" spans="1:7">
      <c r="A2" s="275" t="s">
        <v>410</v>
      </c>
      <c r="B2" s="275"/>
      <c r="C2" s="275"/>
      <c r="D2" s="275"/>
      <c r="E2" s="275"/>
      <c r="F2" s="275"/>
      <c r="G2" s="275"/>
    </row>
    <row r="3" ht="15.75" customHeight="1" spans="7:7">
      <c r="G3" s="205" t="s">
        <v>1</v>
      </c>
    </row>
    <row r="4" ht="18" customHeight="1" spans="1:7">
      <c r="A4" s="276" t="s">
        <v>411</v>
      </c>
      <c r="B4" s="276" t="s">
        <v>412</v>
      </c>
      <c r="C4" s="276" t="s">
        <v>38</v>
      </c>
      <c r="D4" s="276" t="s">
        <v>413</v>
      </c>
      <c r="E4" s="276" t="s">
        <v>414</v>
      </c>
      <c r="F4" s="276"/>
      <c r="G4" s="276" t="s">
        <v>368</v>
      </c>
    </row>
    <row r="5" ht="21" customHeight="1" spans="1:7">
      <c r="A5" s="276"/>
      <c r="B5" s="276"/>
      <c r="C5" s="276"/>
      <c r="D5" s="276"/>
      <c r="E5" s="276" t="s">
        <v>415</v>
      </c>
      <c r="F5" s="276" t="s">
        <v>169</v>
      </c>
      <c r="G5" s="276"/>
    </row>
    <row r="6" ht="17.25" customHeight="1" spans="1:7">
      <c r="A6" s="277">
        <v>1</v>
      </c>
      <c r="B6" s="277">
        <v>2</v>
      </c>
      <c r="C6" s="277">
        <v>3</v>
      </c>
      <c r="D6" s="278">
        <v>4</v>
      </c>
      <c r="E6" s="278">
        <v>5</v>
      </c>
      <c r="F6" s="278">
        <v>6</v>
      </c>
      <c r="G6" s="278">
        <v>7</v>
      </c>
    </row>
    <row r="7" s="267" customFormat="1" ht="15" customHeight="1" spans="1:7">
      <c r="A7" s="279"/>
      <c r="B7" s="280"/>
      <c r="C7" s="280" t="s">
        <v>416</v>
      </c>
      <c r="D7" s="281">
        <f>D8+D9</f>
        <v>320428090</v>
      </c>
      <c r="E7" s="281"/>
      <c r="F7" s="281">
        <f>F8+F9</f>
        <v>210892000</v>
      </c>
      <c r="G7" s="282"/>
    </row>
    <row r="8" s="268" customFormat="1" ht="15" customHeight="1" spans="1:7">
      <c r="A8" s="279"/>
      <c r="B8" s="283"/>
      <c r="C8" s="280" t="s">
        <v>417</v>
      </c>
      <c r="D8" s="281">
        <v>118455846</v>
      </c>
      <c r="E8" s="281"/>
      <c r="F8" s="281"/>
      <c r="G8" s="283"/>
    </row>
    <row r="9" s="268" customFormat="1" ht="15" customHeight="1" spans="1:7">
      <c r="A9" s="279"/>
      <c r="B9" s="283"/>
      <c r="C9" s="280" t="s">
        <v>418</v>
      </c>
      <c r="D9" s="281">
        <f>SUM(D10:D18)</f>
        <v>201972244</v>
      </c>
      <c r="E9" s="281"/>
      <c r="F9" s="281">
        <f>SUM(F10:F18)</f>
        <v>210892000</v>
      </c>
      <c r="G9" s="283"/>
    </row>
    <row r="10" s="267" customFormat="1" ht="15" customHeight="1" spans="1:7">
      <c r="A10" s="279"/>
      <c r="B10" s="283" t="s">
        <v>419</v>
      </c>
      <c r="C10" s="283" t="s">
        <v>420</v>
      </c>
      <c r="D10" s="284">
        <v>31680000</v>
      </c>
      <c r="E10" s="285"/>
      <c r="F10" s="286"/>
      <c r="G10" s="283"/>
    </row>
    <row r="11" s="268" customFormat="1" ht="15" customHeight="1" spans="1:7">
      <c r="A11" s="279"/>
      <c r="B11" s="283"/>
      <c r="C11" s="287" t="s">
        <v>421</v>
      </c>
      <c r="D11" s="284"/>
      <c r="E11" s="285"/>
      <c r="F11" s="286">
        <v>31680000</v>
      </c>
      <c r="G11" s="283"/>
    </row>
    <row r="12" s="268" customFormat="1" ht="15" customHeight="1" spans="1:7">
      <c r="A12" s="279"/>
      <c r="B12" s="283" t="s">
        <v>422</v>
      </c>
      <c r="C12" s="283" t="s">
        <v>423</v>
      </c>
      <c r="D12" s="284">
        <v>20000000</v>
      </c>
      <c r="E12" s="285"/>
      <c r="F12" s="286"/>
      <c r="G12" s="283"/>
    </row>
    <row r="13" s="268" customFormat="1" ht="15" customHeight="1" spans="1:7">
      <c r="A13" s="279"/>
      <c r="B13" s="283"/>
      <c r="C13" s="283" t="s">
        <v>424</v>
      </c>
      <c r="D13" s="284"/>
      <c r="E13" s="285"/>
      <c r="F13" s="286">
        <v>20000000</v>
      </c>
      <c r="G13" s="283"/>
    </row>
    <row r="14" s="268" customFormat="1" ht="15" customHeight="1" spans="1:7">
      <c r="A14" s="279"/>
      <c r="B14" s="283" t="s">
        <v>425</v>
      </c>
      <c r="C14" s="283" t="s">
        <v>426</v>
      </c>
      <c r="D14" s="284"/>
      <c r="E14" s="285"/>
      <c r="F14" s="286">
        <v>9212000</v>
      </c>
      <c r="G14" s="283"/>
    </row>
    <row r="15" s="268" customFormat="1" ht="15" customHeight="1" spans="1:7">
      <c r="A15" s="279"/>
      <c r="B15" s="283" t="s">
        <v>427</v>
      </c>
      <c r="C15" s="288" t="s">
        <v>428</v>
      </c>
      <c r="D15" s="284">
        <v>220284</v>
      </c>
      <c r="E15" s="285"/>
      <c r="F15" s="286"/>
      <c r="G15" s="283"/>
    </row>
    <row r="16" s="268" customFormat="1" ht="15" customHeight="1" spans="1:7">
      <c r="A16" s="279"/>
      <c r="B16" s="283" t="s">
        <v>429</v>
      </c>
      <c r="C16" s="288" t="s">
        <v>428</v>
      </c>
      <c r="D16" s="284">
        <v>71960</v>
      </c>
      <c r="E16" s="285"/>
      <c r="F16" s="286"/>
      <c r="G16" s="283"/>
    </row>
    <row r="17" s="268" customFormat="1" ht="15" customHeight="1" spans="1:7">
      <c r="A17" s="279"/>
      <c r="B17" s="283"/>
      <c r="C17" s="283" t="s">
        <v>430</v>
      </c>
      <c r="D17" s="284">
        <v>150000000</v>
      </c>
      <c r="E17" s="285"/>
      <c r="F17" s="286"/>
      <c r="G17" s="283"/>
    </row>
    <row r="18" s="268" customFormat="1" ht="15" customHeight="1" spans="1:7">
      <c r="A18" s="279"/>
      <c r="B18" s="283"/>
      <c r="C18" s="283" t="s">
        <v>431</v>
      </c>
      <c r="D18" s="284"/>
      <c r="E18" s="285"/>
      <c r="F18" s="286">
        <v>150000000</v>
      </c>
      <c r="G18" s="283"/>
    </row>
    <row r="19" s="269" customFormat="1" ht="18" customHeight="1" spans="1:7">
      <c r="A19" s="289"/>
      <c r="B19" s="290"/>
      <c r="C19" s="290" t="s">
        <v>432</v>
      </c>
      <c r="D19" s="291">
        <f>D7-F7</f>
        <v>109536090</v>
      </c>
      <c r="E19" s="292"/>
      <c r="F19" s="292"/>
      <c r="G19" s="290"/>
    </row>
    <row r="20" s="267" customFormat="1" ht="15" customHeight="1" spans="1:7">
      <c r="A20" s="293"/>
      <c r="B20" s="293"/>
      <c r="C20" s="294" t="s">
        <v>433</v>
      </c>
      <c r="D20" s="295">
        <f>D21+D22</f>
        <v>60359670</v>
      </c>
      <c r="E20" s="295"/>
      <c r="F20" s="295">
        <f>F21+F22</f>
        <v>38000000</v>
      </c>
      <c r="G20" s="296"/>
    </row>
    <row r="21" s="267" customFormat="1" ht="15" customHeight="1" spans="1:7">
      <c r="A21" s="297"/>
      <c r="B21" s="298"/>
      <c r="C21" s="298" t="s">
        <v>417</v>
      </c>
      <c r="D21" s="299">
        <v>5271000</v>
      </c>
      <c r="E21" s="300"/>
      <c r="F21" s="300"/>
      <c r="G21" s="298"/>
    </row>
    <row r="22" s="267" customFormat="1" ht="15" customHeight="1" spans="1:7">
      <c r="A22" s="297"/>
      <c r="B22" s="283"/>
      <c r="C22" s="298" t="s">
        <v>418</v>
      </c>
      <c r="D22" s="299">
        <f>SUM(D23:D29)</f>
        <v>55088670</v>
      </c>
      <c r="E22" s="299"/>
      <c r="F22" s="299">
        <f>SUM(F23:F29)</f>
        <v>38000000</v>
      </c>
      <c r="G22" s="298"/>
    </row>
    <row r="23" s="267" customFormat="1" ht="15" customHeight="1" spans="1:7">
      <c r="A23" s="297"/>
      <c r="B23" s="283" t="s">
        <v>419</v>
      </c>
      <c r="C23" s="288" t="s">
        <v>434</v>
      </c>
      <c r="D23" s="301">
        <v>30000000</v>
      </c>
      <c r="E23" s="300"/>
      <c r="F23" s="302"/>
      <c r="G23" s="288"/>
    </row>
    <row r="24" s="267" customFormat="1" ht="15" customHeight="1" spans="1:7">
      <c r="A24" s="297"/>
      <c r="B24" s="283"/>
      <c r="C24" s="288" t="s">
        <v>435</v>
      </c>
      <c r="D24" s="301"/>
      <c r="E24" s="300"/>
      <c r="F24" s="302">
        <v>30000000</v>
      </c>
      <c r="G24" s="288"/>
    </row>
    <row r="25" s="267" customFormat="1" ht="15" customHeight="1" spans="1:7">
      <c r="A25" s="297"/>
      <c r="B25" s="283" t="s">
        <v>422</v>
      </c>
      <c r="C25" s="303" t="s">
        <v>436</v>
      </c>
      <c r="D25" s="301">
        <v>25029000</v>
      </c>
      <c r="E25" s="300"/>
      <c r="F25" s="302"/>
      <c r="G25" s="288"/>
    </row>
    <row r="26" s="267" customFormat="1" ht="15" customHeight="1" spans="1:7">
      <c r="A26" s="297"/>
      <c r="B26" s="283" t="s">
        <v>437</v>
      </c>
      <c r="C26" s="288" t="s">
        <v>438</v>
      </c>
      <c r="D26" s="301"/>
      <c r="E26" s="300"/>
      <c r="F26" s="302">
        <v>8000000</v>
      </c>
      <c r="G26" s="288"/>
    </row>
    <row r="27" s="267" customFormat="1" ht="15" customHeight="1" spans="1:7">
      <c r="A27" s="297"/>
      <c r="B27" s="283" t="s">
        <v>439</v>
      </c>
      <c r="C27" s="288" t="s">
        <v>428</v>
      </c>
      <c r="D27" s="301">
        <v>29815</v>
      </c>
      <c r="E27" s="300"/>
      <c r="F27" s="302"/>
      <c r="G27" s="288"/>
    </row>
    <row r="28" s="267" customFormat="1" ht="15" customHeight="1" spans="1:7">
      <c r="A28" s="297"/>
      <c r="B28" s="283" t="s">
        <v>427</v>
      </c>
      <c r="C28" s="288" t="s">
        <v>428</v>
      </c>
      <c r="D28" s="301">
        <v>15163</v>
      </c>
      <c r="E28" s="300"/>
      <c r="F28" s="302"/>
      <c r="G28" s="288"/>
    </row>
    <row r="29" s="267" customFormat="1" ht="15" customHeight="1" spans="1:7">
      <c r="A29" s="297"/>
      <c r="B29" s="283" t="s">
        <v>429</v>
      </c>
      <c r="C29" s="288" t="s">
        <v>428</v>
      </c>
      <c r="D29" s="301">
        <v>14692</v>
      </c>
      <c r="E29" s="300"/>
      <c r="F29" s="302"/>
      <c r="G29" s="288"/>
    </row>
    <row r="30" s="269" customFormat="1" ht="19.2" spans="1:7">
      <c r="A30" s="304"/>
      <c r="B30" s="305"/>
      <c r="C30" s="306" t="s">
        <v>440</v>
      </c>
      <c r="D30" s="307">
        <f>D21+D22-F22</f>
        <v>22359670</v>
      </c>
      <c r="E30" s="308"/>
      <c r="F30" s="308"/>
      <c r="G30" s="305"/>
    </row>
    <row r="31" s="267" customFormat="1" ht="17.25" customHeight="1" spans="1:7">
      <c r="A31" s="15" t="s">
        <v>356</v>
      </c>
      <c r="B31" s="15"/>
      <c r="C31" s="15"/>
      <c r="D31" s="272"/>
      <c r="E31" s="309" t="s">
        <v>357</v>
      </c>
      <c r="F31" s="309"/>
      <c r="G31" s="309"/>
    </row>
    <row r="32" s="267" customFormat="1" ht="17.25" customHeight="1" spans="1:7">
      <c r="A32" s="272"/>
      <c r="B32" s="272"/>
      <c r="D32" s="272"/>
      <c r="E32" s="309" t="s">
        <v>441</v>
      </c>
      <c r="F32" s="309"/>
      <c r="G32" s="309"/>
    </row>
    <row r="33" s="267" customFormat="1" ht="17.25" customHeight="1" spans="1:7">
      <c r="A33" s="272"/>
      <c r="B33" s="272"/>
      <c r="C33" s="272"/>
      <c r="D33" s="272"/>
      <c r="E33" s="272"/>
      <c r="F33" s="272"/>
      <c r="G33" s="273"/>
    </row>
    <row r="34" s="267" customFormat="1" ht="17.25" customHeight="1" spans="1:7">
      <c r="A34" s="272"/>
      <c r="B34" s="272"/>
      <c r="C34" s="272"/>
      <c r="D34" s="272"/>
      <c r="E34" s="272"/>
      <c r="F34" s="272"/>
      <c r="G34" s="273"/>
    </row>
    <row r="35" s="267" customFormat="1" ht="17.25" customHeight="1" spans="1:7">
      <c r="A35" s="310" t="s">
        <v>74</v>
      </c>
      <c r="B35" s="310"/>
      <c r="C35" s="310"/>
      <c r="D35" s="271"/>
      <c r="E35" s="310" t="s">
        <v>75</v>
      </c>
      <c r="F35" s="310"/>
      <c r="G35" s="310"/>
    </row>
    <row r="36" s="267" customFormat="1" ht="17.25" customHeight="1" spans="1:7">
      <c r="A36" s="272"/>
      <c r="B36" s="272"/>
      <c r="C36" s="272"/>
      <c r="D36" s="272"/>
      <c r="E36" s="272"/>
      <c r="F36" s="272"/>
      <c r="G36" s="273"/>
    </row>
    <row r="37" s="267" customFormat="1" ht="17.25" customHeight="1" spans="1:7">
      <c r="A37" s="272"/>
      <c r="B37" s="272"/>
      <c r="C37" s="272"/>
      <c r="D37" s="272"/>
      <c r="E37" s="272"/>
      <c r="F37" s="272"/>
      <c r="G37" s="273"/>
    </row>
    <row r="38" s="267" customFormat="1" ht="17.25" customHeight="1" spans="1:7">
      <c r="A38" s="272"/>
      <c r="B38" s="272"/>
      <c r="C38" s="272"/>
      <c r="D38" s="272"/>
      <c r="E38" s="272"/>
      <c r="F38" s="272"/>
      <c r="G38" s="273"/>
    </row>
    <row r="39" s="267" customFormat="1" ht="17.25" customHeight="1" spans="1:7">
      <c r="A39" s="272"/>
      <c r="B39" s="272"/>
      <c r="C39" s="272"/>
      <c r="D39" s="272"/>
      <c r="E39" s="272"/>
      <c r="F39" s="272"/>
      <c r="G39" s="273"/>
    </row>
    <row r="40" s="267" customFormat="1" ht="17.25" customHeight="1" spans="1:7">
      <c r="A40" s="272"/>
      <c r="B40" s="272"/>
      <c r="C40" s="272"/>
      <c r="D40" s="272"/>
      <c r="E40" s="272"/>
      <c r="F40" s="272"/>
      <c r="G40" s="273"/>
    </row>
    <row r="41" s="267" customFormat="1" ht="17.25" customHeight="1" spans="1:7">
      <c r="A41" s="272"/>
      <c r="B41" s="272"/>
      <c r="C41" s="272"/>
      <c r="D41" s="272"/>
      <c r="E41" s="272"/>
      <c r="F41" s="272"/>
      <c r="G41" s="273"/>
    </row>
    <row r="42" s="267" customFormat="1" ht="17.25" customHeight="1" spans="1:7">
      <c r="A42" s="272"/>
      <c r="B42" s="272"/>
      <c r="C42" s="272"/>
      <c r="D42" s="272"/>
      <c r="E42" s="272"/>
      <c r="F42" s="272"/>
      <c r="G42" s="273"/>
    </row>
    <row r="43" s="267" customFormat="1" ht="17.25" customHeight="1" spans="1:7">
      <c r="A43" s="272"/>
      <c r="B43" s="272"/>
      <c r="C43" s="272"/>
      <c r="D43" s="272"/>
      <c r="E43" s="272"/>
      <c r="F43" s="272"/>
      <c r="G43" s="273"/>
    </row>
    <row r="44" s="267" customFormat="1" ht="17.25" customHeight="1" spans="1:7">
      <c r="A44" s="272"/>
      <c r="B44" s="272"/>
      <c r="C44" s="272"/>
      <c r="D44" s="272"/>
      <c r="E44" s="272"/>
      <c r="F44" s="272"/>
      <c r="G44" s="273"/>
    </row>
    <row r="45" s="267" customFormat="1" ht="17.25" customHeight="1" spans="1:7">
      <c r="A45" s="272"/>
      <c r="B45" s="272"/>
      <c r="C45" s="272"/>
      <c r="D45" s="272"/>
      <c r="E45" s="272"/>
      <c r="F45" s="272"/>
      <c r="G45" s="273"/>
    </row>
    <row r="46" s="267" customFormat="1" ht="17.25" customHeight="1" spans="1:7">
      <c r="A46" s="272"/>
      <c r="B46" s="272"/>
      <c r="C46" s="272"/>
      <c r="D46" s="272"/>
      <c r="E46" s="272"/>
      <c r="F46" s="272"/>
      <c r="G46" s="273"/>
    </row>
    <row r="47" s="267" customFormat="1" ht="17.25" customHeight="1" spans="1:7">
      <c r="A47" s="272"/>
      <c r="B47" s="272"/>
      <c r="C47" s="272"/>
      <c r="D47" s="272"/>
      <c r="E47" s="272"/>
      <c r="F47" s="272"/>
      <c r="G47" s="273"/>
    </row>
    <row r="48" s="267" customFormat="1" ht="17.25" customHeight="1" spans="1:7">
      <c r="A48" s="272"/>
      <c r="B48" s="272"/>
      <c r="C48" s="272"/>
      <c r="D48" s="272"/>
      <c r="E48" s="272"/>
      <c r="F48" s="272"/>
      <c r="G48" s="273"/>
    </row>
    <row r="49" s="267" customFormat="1" ht="17.25" customHeight="1" spans="1:7">
      <c r="A49" s="272"/>
      <c r="B49" s="272"/>
      <c r="C49" s="272"/>
      <c r="D49" s="272"/>
      <c r="E49" s="272"/>
      <c r="F49" s="272"/>
      <c r="G49" s="273"/>
    </row>
    <row r="50" s="267" customFormat="1" ht="17.25" customHeight="1" spans="1:7">
      <c r="A50" s="272"/>
      <c r="B50" s="272"/>
      <c r="C50" s="272"/>
      <c r="D50" s="272"/>
      <c r="E50" s="272"/>
      <c r="F50" s="272"/>
      <c r="G50" s="273"/>
    </row>
    <row r="51" s="268" customFormat="1" ht="17.25" customHeight="1" spans="1:7">
      <c r="A51" s="272"/>
      <c r="B51" s="272"/>
      <c r="C51" s="272"/>
      <c r="D51" s="272"/>
      <c r="E51" s="272"/>
      <c r="F51" s="272"/>
      <c r="G51" s="273"/>
    </row>
    <row r="52" s="268" customFormat="1" ht="17.25" customHeight="1" spans="1:7">
      <c r="A52" s="272"/>
      <c r="B52" s="272"/>
      <c r="C52" s="272"/>
      <c r="D52" s="272"/>
      <c r="E52" s="272"/>
      <c r="F52" s="272"/>
      <c r="G52" s="273"/>
    </row>
    <row r="53" s="268" customFormat="1" ht="17.25" customHeight="1" spans="1:7">
      <c r="A53" s="272"/>
      <c r="B53" s="272"/>
      <c r="C53" s="272"/>
      <c r="D53" s="272"/>
      <c r="E53" s="272"/>
      <c r="F53" s="272"/>
      <c r="G53" s="273"/>
    </row>
    <row r="54" s="268" customFormat="1" ht="17.25" customHeight="1" spans="1:7">
      <c r="A54" s="272"/>
      <c r="B54" s="272"/>
      <c r="C54" s="272"/>
      <c r="D54" s="272"/>
      <c r="E54" s="272"/>
      <c r="F54" s="272"/>
      <c r="G54" s="273"/>
    </row>
    <row r="55" s="268" customFormat="1" ht="17.25" customHeight="1" spans="1:7">
      <c r="A55" s="272"/>
      <c r="B55" s="272"/>
      <c r="C55" s="272"/>
      <c r="D55" s="272"/>
      <c r="E55" s="272"/>
      <c r="F55" s="272"/>
      <c r="G55" s="273"/>
    </row>
    <row r="56" s="267" customFormat="1" ht="17.25" customHeight="1" spans="1:7">
      <c r="A56" s="272"/>
      <c r="B56" s="272"/>
      <c r="C56" s="272"/>
      <c r="D56" s="272"/>
      <c r="E56" s="272"/>
      <c r="F56" s="272"/>
      <c r="G56" s="273"/>
    </row>
    <row r="57" s="268" customFormat="1" ht="17.25" customHeight="1" spans="1:7">
      <c r="A57" s="272"/>
      <c r="B57" s="272"/>
      <c r="C57" s="272"/>
      <c r="D57" s="272"/>
      <c r="E57" s="272"/>
      <c r="F57" s="272"/>
      <c r="G57" s="273"/>
    </row>
    <row r="58" s="268" customFormat="1" ht="17.25" customHeight="1" spans="1:7">
      <c r="A58" s="272"/>
      <c r="B58" s="272"/>
      <c r="C58" s="272"/>
      <c r="D58" s="272"/>
      <c r="E58" s="272"/>
      <c r="F58" s="272"/>
      <c r="G58" s="273"/>
    </row>
    <row r="59" s="268" customFormat="1" ht="17.25" customHeight="1" spans="1:7">
      <c r="A59" s="272"/>
      <c r="B59" s="272"/>
      <c r="C59" s="272"/>
      <c r="D59" s="272"/>
      <c r="E59" s="272"/>
      <c r="F59" s="272"/>
      <c r="G59" s="273"/>
    </row>
    <row r="60" s="268" customFormat="1" ht="17.25" customHeight="1" spans="1:7">
      <c r="A60" s="272"/>
      <c r="B60" s="272"/>
      <c r="C60" s="272"/>
      <c r="D60" s="272"/>
      <c r="E60" s="272"/>
      <c r="F60" s="272"/>
      <c r="G60" s="273"/>
    </row>
    <row r="61" s="268" customFormat="1" ht="17.25" customHeight="1" spans="1:7">
      <c r="A61" s="272"/>
      <c r="B61" s="272"/>
      <c r="C61" s="272"/>
      <c r="D61" s="272"/>
      <c r="E61" s="272"/>
      <c r="F61" s="272"/>
      <c r="G61" s="273"/>
    </row>
    <row r="62" s="268" customFormat="1" ht="17.25" customHeight="1" spans="1:7">
      <c r="A62" s="272"/>
      <c r="B62" s="272"/>
      <c r="C62" s="272"/>
      <c r="D62" s="272"/>
      <c r="E62" s="272"/>
      <c r="F62" s="272"/>
      <c r="G62" s="273"/>
    </row>
    <row r="63" s="268" customFormat="1" ht="17.25" customHeight="1" spans="1:7">
      <c r="A63" s="272"/>
      <c r="B63" s="272"/>
      <c r="C63" s="272"/>
      <c r="D63" s="272"/>
      <c r="E63" s="272"/>
      <c r="F63" s="272"/>
      <c r="G63" s="273"/>
    </row>
    <row r="64" s="268" customFormat="1" ht="17.25" customHeight="1" spans="1:7">
      <c r="A64" s="272"/>
      <c r="B64" s="272"/>
      <c r="C64" s="272"/>
      <c r="D64" s="272"/>
      <c r="E64" s="272"/>
      <c r="F64" s="272"/>
      <c r="G64" s="273"/>
    </row>
    <row r="65" s="268" customFormat="1" ht="17.25" customHeight="1" spans="1:7">
      <c r="A65" s="272"/>
      <c r="B65" s="272"/>
      <c r="C65" s="272"/>
      <c r="D65" s="272"/>
      <c r="E65" s="272"/>
      <c r="F65" s="272"/>
      <c r="G65" s="273"/>
    </row>
    <row r="66" s="268" customFormat="1" ht="17.25" customHeight="1" spans="1:7">
      <c r="A66" s="272"/>
      <c r="B66" s="272"/>
      <c r="C66" s="272"/>
      <c r="D66" s="272"/>
      <c r="E66" s="272"/>
      <c r="F66" s="272"/>
      <c r="G66" s="273"/>
    </row>
    <row r="67" s="268" customFormat="1" ht="17.25" customHeight="1" spans="1:7">
      <c r="A67" s="272"/>
      <c r="B67" s="272"/>
      <c r="C67" s="272"/>
      <c r="D67" s="272"/>
      <c r="E67" s="272"/>
      <c r="F67" s="272"/>
      <c r="G67" s="273"/>
    </row>
    <row r="68" s="268" customFormat="1" ht="17.25" customHeight="1" spans="1:7">
      <c r="A68" s="272"/>
      <c r="B68" s="272"/>
      <c r="C68" s="272"/>
      <c r="D68" s="272"/>
      <c r="E68" s="272"/>
      <c r="F68" s="272"/>
      <c r="G68" s="273"/>
    </row>
    <row r="69" s="268" customFormat="1" ht="17.25" customHeight="1" spans="1:9">
      <c r="A69" s="272"/>
      <c r="B69" s="272"/>
      <c r="C69" s="272"/>
      <c r="D69" s="272"/>
      <c r="E69" s="272"/>
      <c r="F69" s="272"/>
      <c r="G69" s="273"/>
      <c r="I69" s="311"/>
    </row>
    <row r="70" s="268" customFormat="1" ht="17.25" customHeight="1" spans="1:9">
      <c r="A70" s="272"/>
      <c r="B70" s="272"/>
      <c r="C70" s="272"/>
      <c r="D70" s="272"/>
      <c r="E70" s="272"/>
      <c r="F70" s="272"/>
      <c r="G70" s="273"/>
      <c r="I70" s="311"/>
    </row>
    <row r="71" s="268" customFormat="1" ht="17.25" customHeight="1" spans="1:7">
      <c r="A71" s="272"/>
      <c r="B71" s="272"/>
      <c r="C71" s="272"/>
      <c r="D71" s="272"/>
      <c r="E71" s="272"/>
      <c r="F71" s="272"/>
      <c r="G71" s="273"/>
    </row>
    <row r="72" s="268" customFormat="1" ht="17.25" customHeight="1" spans="1:7">
      <c r="A72" s="272"/>
      <c r="B72" s="272"/>
      <c r="C72" s="272"/>
      <c r="D72" s="272"/>
      <c r="E72" s="272"/>
      <c r="F72" s="272"/>
      <c r="G72" s="273"/>
    </row>
    <row r="73" s="268" customFormat="1" ht="17.25" customHeight="1" spans="1:7">
      <c r="A73" s="272"/>
      <c r="B73" s="272"/>
      <c r="C73" s="272"/>
      <c r="D73" s="272"/>
      <c r="E73" s="272"/>
      <c r="F73" s="272"/>
      <c r="G73" s="273"/>
    </row>
    <row r="74" s="268" customFormat="1" ht="17.25" customHeight="1" spans="1:7">
      <c r="A74" s="272"/>
      <c r="B74" s="272"/>
      <c r="C74" s="272"/>
      <c r="D74" s="272"/>
      <c r="E74" s="272"/>
      <c r="F74" s="272"/>
      <c r="G74" s="273"/>
    </row>
    <row r="75" s="268" customFormat="1" ht="17.25" customHeight="1" spans="1:7">
      <c r="A75" s="272"/>
      <c r="B75" s="272"/>
      <c r="C75" s="272"/>
      <c r="D75" s="272"/>
      <c r="E75" s="272"/>
      <c r="F75" s="272"/>
      <c r="G75" s="273"/>
    </row>
    <row r="76" s="268" customFormat="1" ht="17.25" customHeight="1" spans="1:7">
      <c r="A76" s="272"/>
      <c r="B76" s="272"/>
      <c r="C76" s="272"/>
      <c r="D76" s="272"/>
      <c r="E76" s="272"/>
      <c r="F76" s="272"/>
      <c r="G76" s="273"/>
    </row>
    <row r="77" s="268" customFormat="1" ht="17.25" customHeight="1" spans="1:7">
      <c r="A77" s="272"/>
      <c r="B77" s="272"/>
      <c r="C77" s="272"/>
      <c r="D77" s="272"/>
      <c r="E77" s="272"/>
      <c r="F77" s="272"/>
      <c r="G77" s="273"/>
    </row>
    <row r="78" s="268" customFormat="1" ht="17.25" customHeight="1" spans="1:7">
      <c r="A78" s="272"/>
      <c r="B78" s="272"/>
      <c r="C78" s="272"/>
      <c r="D78" s="272"/>
      <c r="E78" s="272"/>
      <c r="F78" s="272"/>
      <c r="G78" s="273"/>
    </row>
    <row r="79" s="268" customFormat="1" ht="17.25" customHeight="1" spans="1:7">
      <c r="A79" s="272"/>
      <c r="B79" s="272"/>
      <c r="C79" s="272"/>
      <c r="D79" s="272"/>
      <c r="E79" s="272"/>
      <c r="F79" s="272"/>
      <c r="G79" s="273"/>
    </row>
    <row r="80" s="268" customFormat="1" ht="17.25" customHeight="1" spans="1:7">
      <c r="A80" s="272"/>
      <c r="B80" s="272"/>
      <c r="C80" s="272"/>
      <c r="D80" s="272"/>
      <c r="E80" s="272"/>
      <c r="F80" s="272"/>
      <c r="G80" s="273"/>
    </row>
    <row r="81" s="268" customFormat="1" ht="17.25" customHeight="1" spans="1:7">
      <c r="A81" s="272"/>
      <c r="B81" s="272"/>
      <c r="C81" s="272"/>
      <c r="D81" s="272"/>
      <c r="E81" s="272"/>
      <c r="F81" s="272"/>
      <c r="G81" s="273"/>
    </row>
    <row r="82" s="268" customFormat="1" ht="17.25" customHeight="1" spans="1:7">
      <c r="A82" s="272"/>
      <c r="B82" s="272"/>
      <c r="C82" s="272"/>
      <c r="D82" s="272"/>
      <c r="E82" s="272"/>
      <c r="F82" s="272"/>
      <c r="G82" s="273"/>
    </row>
    <row r="83" s="268" customFormat="1" ht="17.25" customHeight="1" spans="1:7">
      <c r="A83" s="272"/>
      <c r="B83" s="272"/>
      <c r="C83" s="272"/>
      <c r="D83" s="272"/>
      <c r="E83" s="272"/>
      <c r="F83" s="272"/>
      <c r="G83" s="273"/>
    </row>
    <row r="84" s="267" customFormat="1" ht="17.25" customHeight="1" spans="1:7">
      <c r="A84" s="272"/>
      <c r="B84" s="272"/>
      <c r="C84" s="272"/>
      <c r="D84" s="272"/>
      <c r="E84" s="272"/>
      <c r="F84" s="272"/>
      <c r="G84" s="273"/>
    </row>
    <row r="85" s="267" customFormat="1" ht="17.25" customHeight="1" spans="1:7">
      <c r="A85" s="272"/>
      <c r="B85" s="272"/>
      <c r="C85" s="272"/>
      <c r="D85" s="272"/>
      <c r="E85" s="272"/>
      <c r="F85" s="272"/>
      <c r="G85" s="273"/>
    </row>
    <row r="86" s="267" customFormat="1" ht="17.25" customHeight="1" spans="1:7">
      <c r="A86" s="272"/>
      <c r="B86" s="272"/>
      <c r="C86" s="272"/>
      <c r="D86" s="272"/>
      <c r="E86" s="272"/>
      <c r="F86" s="272"/>
      <c r="G86" s="273"/>
    </row>
    <row r="87" s="267" customFormat="1" ht="17.25" customHeight="1" spans="1:7">
      <c r="A87" s="272"/>
      <c r="B87" s="272"/>
      <c r="C87" s="272"/>
      <c r="D87" s="272"/>
      <c r="E87" s="272"/>
      <c r="F87" s="272"/>
      <c r="G87" s="273"/>
    </row>
    <row r="88" s="267" customFormat="1" ht="17.25" customHeight="1" spans="1:7">
      <c r="A88" s="272"/>
      <c r="B88" s="272"/>
      <c r="C88" s="272"/>
      <c r="D88" s="272"/>
      <c r="E88" s="272"/>
      <c r="F88" s="272"/>
      <c r="G88" s="273"/>
    </row>
    <row r="89" s="267" customFormat="1" ht="17.25" customHeight="1" spans="1:7">
      <c r="A89" s="272"/>
      <c r="B89" s="272"/>
      <c r="C89" s="272"/>
      <c r="D89" s="272"/>
      <c r="E89" s="272"/>
      <c r="F89" s="272"/>
      <c r="G89" s="273"/>
    </row>
    <row r="90" s="267" customFormat="1" ht="17.25" customHeight="1" spans="1:7">
      <c r="A90" s="272"/>
      <c r="B90" s="272"/>
      <c r="C90" s="272"/>
      <c r="D90" s="272"/>
      <c r="E90" s="272"/>
      <c r="F90" s="272"/>
      <c r="G90" s="273"/>
    </row>
    <row r="91" s="267" customFormat="1" ht="17.25" customHeight="1" spans="1:7">
      <c r="A91" s="272"/>
      <c r="B91" s="272"/>
      <c r="C91" s="272"/>
      <c r="D91" s="272"/>
      <c r="E91" s="272"/>
      <c r="F91" s="272"/>
      <c r="G91" s="273"/>
    </row>
    <row r="92" s="267" customFormat="1" ht="17.25" customHeight="1" spans="1:7">
      <c r="A92" s="272"/>
      <c r="B92" s="272"/>
      <c r="C92" s="272"/>
      <c r="D92" s="272"/>
      <c r="E92" s="272"/>
      <c r="F92" s="272"/>
      <c r="G92" s="273"/>
    </row>
    <row r="93" s="267" customFormat="1" ht="17.25" customHeight="1" spans="1:7">
      <c r="A93" s="272"/>
      <c r="B93" s="272"/>
      <c r="C93" s="272"/>
      <c r="D93" s="272"/>
      <c r="E93" s="272"/>
      <c r="F93" s="272"/>
      <c r="G93" s="273"/>
    </row>
    <row r="94" s="267" customFormat="1" ht="17.25" customHeight="1" spans="1:7">
      <c r="A94" s="272"/>
      <c r="B94" s="272"/>
      <c r="C94" s="272"/>
      <c r="D94" s="272"/>
      <c r="E94" s="272"/>
      <c r="F94" s="272"/>
      <c r="G94" s="273"/>
    </row>
    <row r="95" s="267" customFormat="1" ht="17.25" customHeight="1" spans="1:7">
      <c r="A95" s="272"/>
      <c r="B95" s="272"/>
      <c r="C95" s="272"/>
      <c r="D95" s="272"/>
      <c r="E95" s="272"/>
      <c r="F95" s="272"/>
      <c r="G95" s="273"/>
    </row>
    <row r="96" s="267" customFormat="1" ht="17.25" customHeight="1" spans="1:7">
      <c r="A96" s="272"/>
      <c r="B96" s="272"/>
      <c r="C96" s="272"/>
      <c r="D96" s="272"/>
      <c r="E96" s="272"/>
      <c r="F96" s="272"/>
      <c r="G96" s="273"/>
    </row>
    <row r="97" s="267" customFormat="1" ht="17.25" customHeight="1" spans="1:7">
      <c r="A97" s="272"/>
      <c r="B97" s="272"/>
      <c r="C97" s="272"/>
      <c r="D97" s="272"/>
      <c r="E97" s="272"/>
      <c r="F97" s="272"/>
      <c r="G97" s="273"/>
    </row>
    <row r="98" s="267" customFormat="1" ht="17.25" customHeight="1" spans="1:7">
      <c r="A98" s="272"/>
      <c r="B98" s="272"/>
      <c r="C98" s="272"/>
      <c r="D98" s="272"/>
      <c r="E98" s="272"/>
      <c r="F98" s="272"/>
      <c r="G98" s="273"/>
    </row>
    <row r="99" s="267" customFormat="1" ht="17.25" customHeight="1" spans="1:7">
      <c r="A99" s="272"/>
      <c r="B99" s="272"/>
      <c r="C99" s="272"/>
      <c r="D99" s="272"/>
      <c r="E99" s="272"/>
      <c r="F99" s="272"/>
      <c r="G99" s="273"/>
    </row>
    <row r="100" s="267" customFormat="1" ht="17.25" customHeight="1" spans="1:7">
      <c r="A100" s="272"/>
      <c r="B100" s="272"/>
      <c r="C100" s="272"/>
      <c r="D100" s="272"/>
      <c r="E100" s="272"/>
      <c r="F100" s="272"/>
      <c r="G100" s="273"/>
    </row>
    <row r="101" s="267" customFormat="1" ht="17.25" customHeight="1" spans="1:7">
      <c r="A101" s="272"/>
      <c r="B101" s="272"/>
      <c r="C101" s="272"/>
      <c r="D101" s="272"/>
      <c r="E101" s="272"/>
      <c r="F101" s="272"/>
      <c r="G101" s="273"/>
    </row>
    <row r="102" s="267" customFormat="1" ht="17.25" customHeight="1" spans="1:7">
      <c r="A102" s="272"/>
      <c r="B102" s="272"/>
      <c r="C102" s="272"/>
      <c r="D102" s="272"/>
      <c r="E102" s="272"/>
      <c r="F102" s="272"/>
      <c r="G102" s="273"/>
    </row>
    <row r="103" s="267" customFormat="1" ht="17.25" customHeight="1" spans="1:7">
      <c r="A103" s="272"/>
      <c r="B103" s="272"/>
      <c r="C103" s="272"/>
      <c r="D103" s="272"/>
      <c r="E103" s="272"/>
      <c r="F103" s="272"/>
      <c r="G103" s="273"/>
    </row>
    <row r="104" s="267" customFormat="1" ht="17.25" customHeight="1" spans="1:7">
      <c r="A104" s="272"/>
      <c r="B104" s="272"/>
      <c r="C104" s="272"/>
      <c r="D104" s="272"/>
      <c r="E104" s="272"/>
      <c r="F104" s="272"/>
      <c r="G104" s="273"/>
    </row>
    <row r="105" s="267" customFormat="1" ht="17.25" customHeight="1" spans="1:7">
      <c r="A105" s="272"/>
      <c r="B105" s="272"/>
      <c r="C105" s="272"/>
      <c r="D105" s="272"/>
      <c r="E105" s="272"/>
      <c r="F105" s="272"/>
      <c r="G105" s="273"/>
    </row>
    <row r="106" s="267" customFormat="1" ht="17.25" customHeight="1" spans="1:7">
      <c r="A106" s="272"/>
      <c r="B106" s="272"/>
      <c r="C106" s="272"/>
      <c r="D106" s="272"/>
      <c r="E106" s="272"/>
      <c r="F106" s="272"/>
      <c r="G106" s="273"/>
    </row>
    <row r="107" s="267" customFormat="1" ht="17.25" customHeight="1" spans="1:7">
      <c r="A107" s="272"/>
      <c r="B107" s="272"/>
      <c r="C107" s="272"/>
      <c r="D107" s="272"/>
      <c r="E107" s="272"/>
      <c r="F107" s="272"/>
      <c r="G107" s="273"/>
    </row>
    <row r="108" s="267" customFormat="1" ht="17.25" customHeight="1" spans="1:7">
      <c r="A108" s="272"/>
      <c r="B108" s="272"/>
      <c r="C108" s="272"/>
      <c r="D108" s="272"/>
      <c r="E108" s="272"/>
      <c r="F108" s="272"/>
      <c r="G108" s="273"/>
    </row>
    <row r="109" s="267" customFormat="1" ht="17.25" customHeight="1" spans="1:7">
      <c r="A109" s="272"/>
      <c r="B109" s="272"/>
      <c r="C109" s="272"/>
      <c r="D109" s="272"/>
      <c r="E109" s="272"/>
      <c r="F109" s="272"/>
      <c r="G109" s="273"/>
    </row>
    <row r="110" s="267" customFormat="1" ht="17.25" customHeight="1" spans="1:7">
      <c r="A110" s="272"/>
      <c r="B110" s="272"/>
      <c r="C110" s="272"/>
      <c r="D110" s="272"/>
      <c r="E110" s="272"/>
      <c r="F110" s="272"/>
      <c r="G110" s="273"/>
    </row>
    <row r="111" s="267" customFormat="1" ht="17.25" customHeight="1" spans="1:7">
      <c r="A111" s="272"/>
      <c r="B111" s="272"/>
      <c r="C111" s="272"/>
      <c r="D111" s="272"/>
      <c r="E111" s="272"/>
      <c r="F111" s="272"/>
      <c r="G111" s="273"/>
    </row>
    <row r="112" s="267" customFormat="1" ht="17.25" customHeight="1" spans="1:7">
      <c r="A112" s="272"/>
      <c r="B112" s="272"/>
      <c r="C112" s="272"/>
      <c r="D112" s="272"/>
      <c r="E112" s="272"/>
      <c r="F112" s="272"/>
      <c r="G112" s="273"/>
    </row>
    <row r="113" s="267" customFormat="1" ht="17.25" customHeight="1" spans="1:7">
      <c r="A113" s="272"/>
      <c r="B113" s="272"/>
      <c r="C113" s="272"/>
      <c r="D113" s="272"/>
      <c r="E113" s="272"/>
      <c r="F113" s="272"/>
      <c r="G113" s="273"/>
    </row>
    <row r="114" s="267" customFormat="1" ht="17.25" customHeight="1" spans="1:7">
      <c r="A114" s="272"/>
      <c r="B114" s="272"/>
      <c r="C114" s="272"/>
      <c r="D114" s="272"/>
      <c r="E114" s="272"/>
      <c r="F114" s="272"/>
      <c r="G114" s="273"/>
    </row>
    <row r="115" s="267" customFormat="1" ht="17.25" customHeight="1" spans="1:7">
      <c r="A115" s="272"/>
      <c r="B115" s="272"/>
      <c r="C115" s="272"/>
      <c r="D115" s="272"/>
      <c r="E115" s="272"/>
      <c r="F115" s="272"/>
      <c r="G115" s="273"/>
    </row>
    <row r="116" s="267" customFormat="1" ht="17.25" customHeight="1" spans="1:7">
      <c r="A116" s="272"/>
      <c r="B116" s="272"/>
      <c r="C116" s="272"/>
      <c r="D116" s="272"/>
      <c r="E116" s="272"/>
      <c r="F116" s="272"/>
      <c r="G116" s="273"/>
    </row>
    <row r="117" s="267" customFormat="1" ht="17.25" customHeight="1" spans="1:7">
      <c r="A117" s="272"/>
      <c r="B117" s="272"/>
      <c r="C117" s="272"/>
      <c r="D117" s="272"/>
      <c r="E117" s="272"/>
      <c r="F117" s="272"/>
      <c r="G117" s="273"/>
    </row>
    <row r="118" s="267" customFormat="1" ht="17.25" customHeight="1" spans="1:7">
      <c r="A118" s="272"/>
      <c r="B118" s="272"/>
      <c r="C118" s="272"/>
      <c r="D118" s="272"/>
      <c r="E118" s="272"/>
      <c r="F118" s="272"/>
      <c r="G118" s="273"/>
    </row>
    <row r="119" s="268" customFormat="1" ht="17.25" customHeight="1" spans="1:7">
      <c r="A119" s="272"/>
      <c r="B119" s="272"/>
      <c r="C119" s="272"/>
      <c r="D119" s="272"/>
      <c r="E119" s="272"/>
      <c r="F119" s="272"/>
      <c r="G119" s="273"/>
    </row>
    <row r="120" s="267" customFormat="1" ht="17.25" customHeight="1" spans="1:7">
      <c r="A120" s="272"/>
      <c r="B120" s="272"/>
      <c r="C120" s="272"/>
      <c r="D120" s="272"/>
      <c r="E120" s="272"/>
      <c r="F120" s="272"/>
      <c r="G120" s="273"/>
    </row>
    <row r="121" s="267" customFormat="1" ht="17.25" customHeight="1" spans="1:7">
      <c r="A121" s="272"/>
      <c r="B121" s="272"/>
      <c r="C121" s="272"/>
      <c r="D121" s="272"/>
      <c r="E121" s="272"/>
      <c r="F121" s="272"/>
      <c r="G121" s="273"/>
    </row>
    <row r="122" s="267" customFormat="1" ht="17.25" customHeight="1" spans="1:7">
      <c r="A122" s="272"/>
      <c r="B122" s="272"/>
      <c r="C122" s="272"/>
      <c r="D122" s="272"/>
      <c r="E122" s="272"/>
      <c r="F122" s="272"/>
      <c r="G122" s="273"/>
    </row>
    <row r="123" s="267" customFormat="1" ht="17.25" customHeight="1" spans="1:7">
      <c r="A123" s="272"/>
      <c r="B123" s="272"/>
      <c r="C123" s="272"/>
      <c r="D123" s="272"/>
      <c r="E123" s="272"/>
      <c r="F123" s="272"/>
      <c r="G123" s="273"/>
    </row>
    <row r="124" s="267" customFormat="1" ht="17.25" customHeight="1" spans="1:7">
      <c r="A124" s="272"/>
      <c r="B124" s="272"/>
      <c r="C124" s="272"/>
      <c r="D124" s="272"/>
      <c r="E124" s="272"/>
      <c r="F124" s="272"/>
      <c r="G124" s="273"/>
    </row>
    <row r="125" s="267" customFormat="1" ht="17.25" customHeight="1" spans="1:7">
      <c r="A125" s="272"/>
      <c r="B125" s="272"/>
      <c r="C125" s="272"/>
      <c r="D125" s="272"/>
      <c r="E125" s="272"/>
      <c r="F125" s="272"/>
      <c r="G125" s="273"/>
    </row>
    <row r="126" s="267" customFormat="1" ht="17.25" customHeight="1" spans="1:7">
      <c r="A126" s="272"/>
      <c r="B126" s="272"/>
      <c r="C126" s="272"/>
      <c r="D126" s="272"/>
      <c r="E126" s="272"/>
      <c r="F126" s="272"/>
      <c r="G126" s="273"/>
    </row>
    <row r="127" s="267" customFormat="1" ht="17.25" customHeight="1" spans="1:7">
      <c r="A127" s="272"/>
      <c r="B127" s="272"/>
      <c r="C127" s="272"/>
      <c r="D127" s="272"/>
      <c r="E127" s="272"/>
      <c r="F127" s="272"/>
      <c r="G127" s="273"/>
    </row>
    <row r="128" s="267" customFormat="1" ht="17.25" customHeight="1" spans="1:7">
      <c r="A128" s="272"/>
      <c r="B128" s="272"/>
      <c r="C128" s="272"/>
      <c r="D128" s="272"/>
      <c r="E128" s="272"/>
      <c r="F128" s="272"/>
      <c r="G128" s="273"/>
    </row>
    <row r="129" s="267" customFormat="1" ht="17.25" customHeight="1" spans="1:7">
      <c r="A129" s="272"/>
      <c r="B129" s="272"/>
      <c r="C129" s="272"/>
      <c r="D129" s="272"/>
      <c r="E129" s="272"/>
      <c r="F129" s="272"/>
      <c r="G129" s="273"/>
    </row>
    <row r="130" s="267" customFormat="1" ht="17.25" customHeight="1" spans="1:7">
      <c r="A130" s="272"/>
      <c r="B130" s="272"/>
      <c r="C130" s="272"/>
      <c r="D130" s="272"/>
      <c r="E130" s="272"/>
      <c r="F130" s="272"/>
      <c r="G130" s="273"/>
    </row>
    <row r="131" s="267" customFormat="1" ht="17.25" customHeight="1" spans="1:7">
      <c r="A131" s="272"/>
      <c r="B131" s="272"/>
      <c r="C131" s="272"/>
      <c r="D131" s="272"/>
      <c r="E131" s="272"/>
      <c r="F131" s="272"/>
      <c r="G131" s="273"/>
    </row>
    <row r="132" s="267" customFormat="1" ht="17.25" customHeight="1" spans="1:7">
      <c r="A132" s="272"/>
      <c r="B132" s="272"/>
      <c r="C132" s="272"/>
      <c r="D132" s="272"/>
      <c r="E132" s="272"/>
      <c r="F132" s="272"/>
      <c r="G132" s="273"/>
    </row>
    <row r="133" s="267" customFormat="1" ht="17.25" customHeight="1" spans="1:7">
      <c r="A133" s="272"/>
      <c r="B133" s="272"/>
      <c r="C133" s="272"/>
      <c r="D133" s="272"/>
      <c r="E133" s="272"/>
      <c r="F133" s="272"/>
      <c r="G133" s="273"/>
    </row>
    <row r="134" s="267" customFormat="1" ht="17.25" customHeight="1" spans="1:7">
      <c r="A134" s="272"/>
      <c r="B134" s="272"/>
      <c r="C134" s="272"/>
      <c r="D134" s="272"/>
      <c r="E134" s="272"/>
      <c r="F134" s="272"/>
      <c r="G134" s="273"/>
    </row>
    <row r="135" s="267" customFormat="1" ht="17.25" customHeight="1" spans="1:7">
      <c r="A135" s="272"/>
      <c r="B135" s="272"/>
      <c r="C135" s="272"/>
      <c r="D135" s="272"/>
      <c r="E135" s="272"/>
      <c r="F135" s="272"/>
      <c r="G135" s="273"/>
    </row>
    <row r="136" s="267" customFormat="1" ht="17.25" customHeight="1" spans="1:7">
      <c r="A136" s="272"/>
      <c r="B136" s="272"/>
      <c r="C136" s="272"/>
      <c r="D136" s="272"/>
      <c r="E136" s="272"/>
      <c r="F136" s="272"/>
      <c r="G136" s="273"/>
    </row>
    <row r="137" s="267" customFormat="1" ht="17.25" customHeight="1" spans="1:7">
      <c r="A137" s="272"/>
      <c r="B137" s="272"/>
      <c r="C137" s="272"/>
      <c r="D137" s="272"/>
      <c r="E137" s="272"/>
      <c r="F137" s="272"/>
      <c r="G137" s="273"/>
    </row>
    <row r="138" s="267" customFormat="1" ht="17.25" customHeight="1" spans="1:7">
      <c r="A138" s="272"/>
      <c r="B138" s="272"/>
      <c r="C138" s="272"/>
      <c r="D138" s="272"/>
      <c r="E138" s="272"/>
      <c r="F138" s="272"/>
      <c r="G138" s="273"/>
    </row>
    <row r="139" s="267" customFormat="1" ht="17.25" customHeight="1" spans="1:7">
      <c r="A139" s="272"/>
      <c r="B139" s="272"/>
      <c r="C139" s="272"/>
      <c r="D139" s="272"/>
      <c r="E139" s="272"/>
      <c r="F139" s="272"/>
      <c r="G139" s="273"/>
    </row>
    <row r="140" s="267" customFormat="1" ht="17.25" customHeight="1" spans="1:7">
      <c r="A140" s="272"/>
      <c r="B140" s="272"/>
      <c r="C140" s="272"/>
      <c r="D140" s="272"/>
      <c r="E140" s="272"/>
      <c r="F140" s="272"/>
      <c r="G140" s="273"/>
    </row>
    <row r="141" s="267" customFormat="1" ht="17.25" customHeight="1" spans="1:7">
      <c r="A141" s="272"/>
      <c r="B141" s="272"/>
      <c r="C141" s="272"/>
      <c r="D141" s="272"/>
      <c r="E141" s="272"/>
      <c r="F141" s="272"/>
      <c r="G141" s="273"/>
    </row>
    <row r="142" s="267" customFormat="1" ht="17.25" customHeight="1" spans="1:7">
      <c r="A142" s="272"/>
      <c r="B142" s="272"/>
      <c r="C142" s="272"/>
      <c r="D142" s="272"/>
      <c r="E142" s="272"/>
      <c r="F142" s="272"/>
      <c r="G142" s="273"/>
    </row>
    <row r="143" s="267" customFormat="1" ht="17.25" customHeight="1" spans="1:7">
      <c r="A143" s="272"/>
      <c r="B143" s="272"/>
      <c r="C143" s="272"/>
      <c r="D143" s="272"/>
      <c r="E143" s="272"/>
      <c r="F143" s="272"/>
      <c r="G143" s="273"/>
    </row>
    <row r="144" s="267" customFormat="1" ht="17.25" customHeight="1" spans="1:7">
      <c r="A144" s="272"/>
      <c r="B144" s="272"/>
      <c r="C144" s="272"/>
      <c r="D144" s="272"/>
      <c r="E144" s="272"/>
      <c r="F144" s="272"/>
      <c r="G144" s="273"/>
    </row>
    <row r="145" s="267" customFormat="1" ht="17.25" customHeight="1" spans="1:7">
      <c r="A145" s="272"/>
      <c r="B145" s="272"/>
      <c r="C145" s="272"/>
      <c r="D145" s="272"/>
      <c r="E145" s="272"/>
      <c r="F145" s="272"/>
      <c r="G145" s="273"/>
    </row>
    <row r="146" s="267" customFormat="1" ht="17.25" customHeight="1" spans="1:7">
      <c r="A146" s="272"/>
      <c r="B146" s="272"/>
      <c r="C146" s="272"/>
      <c r="D146" s="272"/>
      <c r="E146" s="272"/>
      <c r="F146" s="272"/>
      <c r="G146" s="273"/>
    </row>
    <row r="147" s="267" customFormat="1" ht="17.25" customHeight="1" spans="1:7">
      <c r="A147" s="272"/>
      <c r="B147" s="272"/>
      <c r="C147" s="272"/>
      <c r="D147" s="272"/>
      <c r="E147" s="272"/>
      <c r="F147" s="272"/>
      <c r="G147" s="273"/>
    </row>
    <row r="148" s="267" customFormat="1" ht="17.25" customHeight="1" spans="1:7">
      <c r="A148" s="272"/>
      <c r="B148" s="272"/>
      <c r="C148" s="272"/>
      <c r="D148" s="272"/>
      <c r="E148" s="272"/>
      <c r="F148" s="272"/>
      <c r="G148" s="273"/>
    </row>
    <row r="149" s="267" customFormat="1" ht="17.25" customHeight="1" spans="1:7">
      <c r="A149" s="272"/>
      <c r="B149" s="272"/>
      <c r="C149" s="272"/>
      <c r="D149" s="272"/>
      <c r="E149" s="272"/>
      <c r="F149" s="272"/>
      <c r="G149" s="273"/>
    </row>
    <row r="150" s="267" customFormat="1" ht="17.25" customHeight="1" spans="1:7">
      <c r="A150" s="272"/>
      <c r="B150" s="272"/>
      <c r="C150" s="272"/>
      <c r="D150" s="272"/>
      <c r="E150" s="272"/>
      <c r="F150" s="272"/>
      <c r="G150" s="273"/>
    </row>
    <row r="151" s="267" customFormat="1" ht="17.25" customHeight="1" spans="1:7">
      <c r="A151" s="272"/>
      <c r="B151" s="272"/>
      <c r="C151" s="272"/>
      <c r="D151" s="272"/>
      <c r="E151" s="272"/>
      <c r="F151" s="272"/>
      <c r="G151" s="273"/>
    </row>
    <row r="152" s="267" customFormat="1" ht="17.25" customHeight="1" spans="1:7">
      <c r="A152" s="272"/>
      <c r="B152" s="272"/>
      <c r="C152" s="272"/>
      <c r="D152" s="272"/>
      <c r="E152" s="272"/>
      <c r="F152" s="272"/>
      <c r="G152" s="273"/>
    </row>
    <row r="153" s="267" customFormat="1" ht="17.25" customHeight="1" spans="1:7">
      <c r="A153" s="272"/>
      <c r="B153" s="272"/>
      <c r="C153" s="272"/>
      <c r="D153" s="272"/>
      <c r="E153" s="272"/>
      <c r="F153" s="272"/>
      <c r="G153" s="273"/>
    </row>
    <row r="154" s="267" customFormat="1" ht="17.25" customHeight="1" spans="1:7">
      <c r="A154" s="272"/>
      <c r="B154" s="272"/>
      <c r="C154" s="272"/>
      <c r="D154" s="272"/>
      <c r="E154" s="272"/>
      <c r="F154" s="272"/>
      <c r="G154" s="273"/>
    </row>
    <row r="155" s="267" customFormat="1" ht="17.25" customHeight="1" spans="1:7">
      <c r="A155" s="272"/>
      <c r="B155" s="272"/>
      <c r="C155" s="272"/>
      <c r="D155" s="272"/>
      <c r="E155" s="272"/>
      <c r="F155" s="272"/>
      <c r="G155" s="273"/>
    </row>
    <row r="156" s="267" customFormat="1" ht="17.25" customHeight="1" spans="1:7">
      <c r="A156" s="272"/>
      <c r="B156" s="272"/>
      <c r="C156" s="272"/>
      <c r="D156" s="272"/>
      <c r="E156" s="272"/>
      <c r="F156" s="272"/>
      <c r="G156" s="273"/>
    </row>
    <row r="157" s="267" customFormat="1" ht="17.25" customHeight="1" spans="1:7">
      <c r="A157" s="272"/>
      <c r="B157" s="272"/>
      <c r="C157" s="272"/>
      <c r="D157" s="272"/>
      <c r="E157" s="272"/>
      <c r="F157" s="272"/>
      <c r="G157" s="273"/>
    </row>
    <row r="158" s="267" customFormat="1" ht="17.25" customHeight="1" spans="1:7">
      <c r="A158" s="272"/>
      <c r="B158" s="272"/>
      <c r="C158" s="272"/>
      <c r="D158" s="272"/>
      <c r="E158" s="272"/>
      <c r="F158" s="272"/>
      <c r="G158" s="273"/>
    </row>
    <row r="159" s="267" customFormat="1" ht="17.25" customHeight="1" spans="1:7">
      <c r="A159" s="272"/>
      <c r="B159" s="272"/>
      <c r="C159" s="272"/>
      <c r="D159" s="272"/>
      <c r="E159" s="272"/>
      <c r="F159" s="272"/>
      <c r="G159" s="273"/>
    </row>
    <row r="160" s="267" customFormat="1" ht="17.25" customHeight="1" spans="1:7">
      <c r="A160" s="272"/>
      <c r="B160" s="272"/>
      <c r="C160" s="272"/>
      <c r="D160" s="272"/>
      <c r="E160" s="272"/>
      <c r="F160" s="272"/>
      <c r="G160" s="273"/>
    </row>
    <row r="161" s="267" customFormat="1" ht="17.25" customHeight="1" spans="1:7">
      <c r="A161" s="272"/>
      <c r="B161" s="272"/>
      <c r="C161" s="272"/>
      <c r="D161" s="272"/>
      <c r="E161" s="272"/>
      <c r="F161" s="272"/>
      <c r="G161" s="273"/>
    </row>
    <row r="162" s="267" customFormat="1" ht="17.25" customHeight="1" spans="1:7">
      <c r="A162" s="272"/>
      <c r="B162" s="272"/>
      <c r="C162" s="272"/>
      <c r="D162" s="272"/>
      <c r="E162" s="272"/>
      <c r="F162" s="272"/>
      <c r="G162" s="273"/>
    </row>
    <row r="163" s="267" customFormat="1" ht="17.25" customHeight="1" spans="1:7">
      <c r="A163" s="272"/>
      <c r="B163" s="272"/>
      <c r="C163" s="272"/>
      <c r="D163" s="272"/>
      <c r="E163" s="272"/>
      <c r="F163" s="272"/>
      <c r="G163" s="273"/>
    </row>
    <row r="164" s="267" customFormat="1" ht="17.25" customHeight="1" spans="1:7">
      <c r="A164" s="272"/>
      <c r="B164" s="272"/>
      <c r="C164" s="272"/>
      <c r="D164" s="272"/>
      <c r="E164" s="272"/>
      <c r="F164" s="272"/>
      <c r="G164" s="273"/>
    </row>
    <row r="165" s="267" customFormat="1" ht="17.25" customHeight="1" spans="1:7">
      <c r="A165" s="272"/>
      <c r="B165" s="272"/>
      <c r="C165" s="272"/>
      <c r="D165" s="272"/>
      <c r="E165" s="272"/>
      <c r="F165" s="272"/>
      <c r="G165" s="273"/>
    </row>
    <row r="166" s="267" customFormat="1" ht="17.25" customHeight="1" spans="1:7">
      <c r="A166" s="272"/>
      <c r="B166" s="272"/>
      <c r="C166" s="272"/>
      <c r="D166" s="272"/>
      <c r="E166" s="272"/>
      <c r="F166" s="272"/>
      <c r="G166" s="273"/>
    </row>
    <row r="167" s="267" customFormat="1" ht="17.25" customHeight="1" spans="1:7">
      <c r="A167" s="272"/>
      <c r="B167" s="272"/>
      <c r="C167" s="272"/>
      <c r="D167" s="272"/>
      <c r="E167" s="272"/>
      <c r="F167" s="272"/>
      <c r="G167" s="273"/>
    </row>
    <row r="168" s="267" customFormat="1" ht="17.25" customHeight="1" spans="1:7">
      <c r="A168" s="272"/>
      <c r="B168" s="272"/>
      <c r="C168" s="272"/>
      <c r="D168" s="272"/>
      <c r="E168" s="272"/>
      <c r="F168" s="272"/>
      <c r="G168" s="273"/>
    </row>
    <row r="169" s="267" customFormat="1" ht="17.25" customHeight="1" spans="1:7">
      <c r="A169" s="272"/>
      <c r="B169" s="272"/>
      <c r="C169" s="272"/>
      <c r="D169" s="272"/>
      <c r="E169" s="272"/>
      <c r="F169" s="272"/>
      <c r="G169" s="273"/>
    </row>
    <row r="170" s="267" customFormat="1" ht="17.25" customHeight="1" spans="1:7">
      <c r="A170" s="272"/>
      <c r="B170" s="272"/>
      <c r="C170" s="272"/>
      <c r="D170" s="272"/>
      <c r="E170" s="272"/>
      <c r="F170" s="272"/>
      <c r="G170" s="273"/>
    </row>
    <row r="171" s="267" customFormat="1" ht="17.25" customHeight="1" spans="1:7">
      <c r="A171" s="272"/>
      <c r="B171" s="272"/>
      <c r="C171" s="272"/>
      <c r="D171" s="272"/>
      <c r="E171" s="272"/>
      <c r="F171" s="272"/>
      <c r="G171" s="273"/>
    </row>
    <row r="172" s="267" customFormat="1" ht="17.25" customHeight="1" spans="1:7">
      <c r="A172" s="272"/>
      <c r="B172" s="272"/>
      <c r="C172" s="272"/>
      <c r="D172" s="272"/>
      <c r="E172" s="272"/>
      <c r="F172" s="272"/>
      <c r="G172" s="273"/>
    </row>
    <row r="173" s="267" customFormat="1" ht="17.25" customHeight="1" spans="1:7">
      <c r="A173" s="272"/>
      <c r="B173" s="272"/>
      <c r="C173" s="272"/>
      <c r="D173" s="272"/>
      <c r="E173" s="272"/>
      <c r="F173" s="272"/>
      <c r="G173" s="273"/>
    </row>
    <row r="174" s="268" customFormat="1" ht="17.25" customHeight="1" spans="1:7">
      <c r="A174" s="272"/>
      <c r="B174" s="272"/>
      <c r="C174" s="272"/>
      <c r="D174" s="272"/>
      <c r="E174" s="272"/>
      <c r="F174" s="272"/>
      <c r="G174" s="273"/>
    </row>
    <row r="175" s="267" customFormat="1" ht="17.25" customHeight="1" spans="1:7">
      <c r="A175" s="272"/>
      <c r="B175" s="272"/>
      <c r="C175" s="272"/>
      <c r="D175" s="272"/>
      <c r="E175" s="272"/>
      <c r="F175" s="272"/>
      <c r="G175" s="273"/>
    </row>
    <row r="176" s="267" customFormat="1" ht="17.25" customHeight="1" spans="1:7">
      <c r="A176" s="272"/>
      <c r="B176" s="272"/>
      <c r="C176" s="272"/>
      <c r="D176" s="272"/>
      <c r="E176" s="272"/>
      <c r="F176" s="272"/>
      <c r="G176" s="273"/>
    </row>
    <row r="177" s="267" customFormat="1" ht="17.25" customHeight="1" spans="1:7">
      <c r="A177" s="272"/>
      <c r="B177" s="272"/>
      <c r="C177" s="272"/>
      <c r="D177" s="272"/>
      <c r="E177" s="272"/>
      <c r="F177" s="272"/>
      <c r="G177" s="273"/>
    </row>
    <row r="178" s="267" customFormat="1" ht="17.25" customHeight="1" spans="1:7">
      <c r="A178" s="272"/>
      <c r="B178" s="272"/>
      <c r="C178" s="272"/>
      <c r="D178" s="272"/>
      <c r="E178" s="272"/>
      <c r="F178" s="272"/>
      <c r="G178" s="273"/>
    </row>
    <row r="179" s="267" customFormat="1" ht="17.25" customHeight="1" spans="1:7">
      <c r="A179" s="272"/>
      <c r="B179" s="272"/>
      <c r="C179" s="272"/>
      <c r="D179" s="272"/>
      <c r="E179" s="272"/>
      <c r="F179" s="272"/>
      <c r="G179" s="273"/>
    </row>
    <row r="180" s="267" customFormat="1" ht="17.25" customHeight="1" spans="1:7">
      <c r="A180" s="272"/>
      <c r="B180" s="272"/>
      <c r="C180" s="272"/>
      <c r="D180" s="272"/>
      <c r="E180" s="272"/>
      <c r="F180" s="272"/>
      <c r="G180" s="273"/>
    </row>
    <row r="181" s="267" customFormat="1" ht="17.25" customHeight="1" spans="1:7">
      <c r="A181" s="272"/>
      <c r="B181" s="272"/>
      <c r="C181" s="272"/>
      <c r="D181" s="272"/>
      <c r="E181" s="272"/>
      <c r="F181" s="272"/>
      <c r="G181" s="273"/>
    </row>
    <row r="182" s="267" customFormat="1" ht="17.25" customHeight="1" spans="1:7">
      <c r="A182" s="272"/>
      <c r="B182" s="272"/>
      <c r="C182" s="272"/>
      <c r="D182" s="272"/>
      <c r="E182" s="272"/>
      <c r="F182" s="272"/>
      <c r="G182" s="273"/>
    </row>
    <row r="183" s="267" customFormat="1" ht="17.25" customHeight="1" spans="1:7">
      <c r="A183" s="272"/>
      <c r="B183" s="272"/>
      <c r="C183" s="272"/>
      <c r="D183" s="272"/>
      <c r="E183" s="272"/>
      <c r="F183" s="272"/>
      <c r="G183" s="273"/>
    </row>
    <row r="184" s="267" customFormat="1" ht="17.25" customHeight="1" spans="1:7">
      <c r="A184" s="272"/>
      <c r="B184" s="272"/>
      <c r="C184" s="272"/>
      <c r="D184" s="272"/>
      <c r="E184" s="272"/>
      <c r="F184" s="272"/>
      <c r="G184" s="273"/>
    </row>
    <row r="185" s="267" customFormat="1" ht="17.25" customHeight="1" spans="1:7">
      <c r="A185" s="272"/>
      <c r="B185" s="272"/>
      <c r="C185" s="272"/>
      <c r="D185" s="272"/>
      <c r="E185" s="272"/>
      <c r="F185" s="272"/>
      <c r="G185" s="273"/>
    </row>
    <row r="186" s="267" customFormat="1" ht="17.25" customHeight="1" spans="1:7">
      <c r="A186" s="272"/>
      <c r="B186" s="272"/>
      <c r="C186" s="272"/>
      <c r="D186" s="272"/>
      <c r="E186" s="272"/>
      <c r="F186" s="272"/>
      <c r="G186" s="273"/>
    </row>
    <row r="187" s="267" customFormat="1" ht="17.25" customHeight="1" spans="1:7">
      <c r="A187" s="272"/>
      <c r="B187" s="272"/>
      <c r="C187" s="272"/>
      <c r="D187" s="272"/>
      <c r="E187" s="272"/>
      <c r="F187" s="272"/>
      <c r="G187" s="273"/>
    </row>
    <row r="188" s="267" customFormat="1" ht="17.25" customHeight="1" spans="1:7">
      <c r="A188" s="272"/>
      <c r="B188" s="272"/>
      <c r="C188" s="272"/>
      <c r="D188" s="272"/>
      <c r="E188" s="272"/>
      <c r="F188" s="272"/>
      <c r="G188" s="273"/>
    </row>
    <row r="189" s="267" customFormat="1" ht="17.25" customHeight="1" spans="1:7">
      <c r="A189" s="272"/>
      <c r="B189" s="272"/>
      <c r="C189" s="272"/>
      <c r="D189" s="272"/>
      <c r="E189" s="272"/>
      <c r="F189" s="272"/>
      <c r="G189" s="273"/>
    </row>
    <row r="190" s="267" customFormat="1" ht="17.25" customHeight="1" spans="1:7">
      <c r="A190" s="272"/>
      <c r="B190" s="272"/>
      <c r="C190" s="272"/>
      <c r="D190" s="272"/>
      <c r="E190" s="272"/>
      <c r="F190" s="272"/>
      <c r="G190" s="273"/>
    </row>
    <row r="191" s="267" customFormat="1" ht="17.25" customHeight="1" spans="1:7">
      <c r="A191" s="272"/>
      <c r="B191" s="272"/>
      <c r="C191" s="272"/>
      <c r="D191" s="272"/>
      <c r="E191" s="272"/>
      <c r="F191" s="272"/>
      <c r="G191" s="273"/>
    </row>
    <row r="192" s="267" customFormat="1" ht="17.25" customHeight="1" spans="1:7">
      <c r="A192" s="272"/>
      <c r="B192" s="272"/>
      <c r="C192" s="272"/>
      <c r="D192" s="272"/>
      <c r="E192" s="272"/>
      <c r="F192" s="272"/>
      <c r="G192" s="273"/>
    </row>
    <row r="193" s="267" customFormat="1" ht="17.25" customHeight="1" spans="1:7">
      <c r="A193" s="272"/>
      <c r="B193" s="272"/>
      <c r="C193" s="272"/>
      <c r="D193" s="272"/>
      <c r="E193" s="272"/>
      <c r="F193" s="272"/>
      <c r="G193" s="273"/>
    </row>
    <row r="194" s="267" customFormat="1" ht="17.25" customHeight="1" spans="1:7">
      <c r="A194" s="272"/>
      <c r="B194" s="272"/>
      <c r="C194" s="272"/>
      <c r="D194" s="272"/>
      <c r="E194" s="272"/>
      <c r="F194" s="272"/>
      <c r="G194" s="273"/>
    </row>
    <row r="195" s="267" customFormat="1" ht="17.25" customHeight="1" spans="1:7">
      <c r="A195" s="272"/>
      <c r="B195" s="272"/>
      <c r="C195" s="272"/>
      <c r="D195" s="272"/>
      <c r="E195" s="272"/>
      <c r="F195" s="272"/>
      <c r="G195" s="273"/>
    </row>
    <row r="196" s="267" customFormat="1" ht="17.25" customHeight="1" spans="1:7">
      <c r="A196" s="272"/>
      <c r="B196" s="272"/>
      <c r="C196" s="272"/>
      <c r="D196" s="272"/>
      <c r="E196" s="272"/>
      <c r="F196" s="272"/>
      <c r="G196" s="273"/>
    </row>
    <row r="197" s="267" customFormat="1" ht="17.25" customHeight="1" spans="1:7">
      <c r="A197" s="272"/>
      <c r="B197" s="272"/>
      <c r="C197" s="272"/>
      <c r="D197" s="272"/>
      <c r="E197" s="272"/>
      <c r="F197" s="272"/>
      <c r="G197" s="273"/>
    </row>
    <row r="198" s="267" customFormat="1" ht="17.25" customHeight="1" spans="1:7">
      <c r="A198" s="272"/>
      <c r="B198" s="272"/>
      <c r="C198" s="272"/>
      <c r="D198" s="272"/>
      <c r="E198" s="272"/>
      <c r="F198" s="272"/>
      <c r="G198" s="273"/>
    </row>
    <row r="199" s="267" customFormat="1" ht="17.25" customHeight="1" spans="1:7">
      <c r="A199" s="272"/>
      <c r="B199" s="272"/>
      <c r="C199" s="272"/>
      <c r="D199" s="272"/>
      <c r="E199" s="272"/>
      <c r="F199" s="272"/>
      <c r="G199" s="273"/>
    </row>
    <row r="200" s="267" customFormat="1" ht="17.25" customHeight="1" spans="1:7">
      <c r="A200" s="272"/>
      <c r="B200" s="272"/>
      <c r="C200" s="272"/>
      <c r="D200" s="272"/>
      <c r="E200" s="272"/>
      <c r="F200" s="272"/>
      <c r="G200" s="273"/>
    </row>
    <row r="201" s="267" customFormat="1" ht="17.25" customHeight="1" spans="1:7">
      <c r="A201" s="272"/>
      <c r="B201" s="272"/>
      <c r="C201" s="272"/>
      <c r="D201" s="272"/>
      <c r="E201" s="272"/>
      <c r="F201" s="272"/>
      <c r="G201" s="273"/>
    </row>
    <row r="202" s="267" customFormat="1" ht="17.25" customHeight="1" spans="1:7">
      <c r="A202" s="272"/>
      <c r="B202" s="272"/>
      <c r="C202" s="272"/>
      <c r="D202" s="272"/>
      <c r="E202" s="272"/>
      <c r="F202" s="272"/>
      <c r="G202" s="273"/>
    </row>
    <row r="203" s="267" customFormat="1" ht="17.25" customHeight="1" spans="1:7">
      <c r="A203" s="272"/>
      <c r="B203" s="272"/>
      <c r="C203" s="272"/>
      <c r="D203" s="272"/>
      <c r="E203" s="272"/>
      <c r="F203" s="272"/>
      <c r="G203" s="273"/>
    </row>
    <row r="204" s="267" customFormat="1" ht="17.25" customHeight="1" spans="1:7">
      <c r="A204" s="272"/>
      <c r="B204" s="272"/>
      <c r="C204" s="272"/>
      <c r="D204" s="272"/>
      <c r="E204" s="272"/>
      <c r="F204" s="272"/>
      <c r="G204" s="273"/>
    </row>
    <row r="205" s="267" customFormat="1" ht="17.25" customHeight="1" spans="1:7">
      <c r="A205" s="272"/>
      <c r="B205" s="272"/>
      <c r="C205" s="272"/>
      <c r="D205" s="272"/>
      <c r="E205" s="272"/>
      <c r="F205" s="272"/>
      <c r="G205" s="273"/>
    </row>
    <row r="206" s="267" customFormat="1" ht="17.25" customHeight="1" spans="1:7">
      <c r="A206" s="272"/>
      <c r="B206" s="272"/>
      <c r="C206" s="272"/>
      <c r="D206" s="272"/>
      <c r="E206" s="272"/>
      <c r="F206" s="272"/>
      <c r="G206" s="273"/>
    </row>
    <row r="207" s="267" customFormat="1" ht="17.25" customHeight="1" spans="1:7">
      <c r="A207" s="272"/>
      <c r="B207" s="272"/>
      <c r="C207" s="272"/>
      <c r="D207" s="272"/>
      <c r="E207" s="272"/>
      <c r="F207" s="272"/>
      <c r="G207" s="273"/>
    </row>
    <row r="208" s="267" customFormat="1" ht="17.25" customHeight="1" spans="1:7">
      <c r="A208" s="272"/>
      <c r="B208" s="272"/>
      <c r="C208" s="272"/>
      <c r="D208" s="272"/>
      <c r="E208" s="272"/>
      <c r="F208" s="272"/>
      <c r="G208" s="273"/>
    </row>
    <row r="209" s="267" customFormat="1" ht="17.25" customHeight="1" spans="1:7">
      <c r="A209" s="272"/>
      <c r="B209" s="272"/>
      <c r="C209" s="272"/>
      <c r="D209" s="272"/>
      <c r="E209" s="272"/>
      <c r="F209" s="272"/>
      <c r="G209" s="273"/>
    </row>
    <row r="210" s="267" customFormat="1" ht="17.25" customHeight="1" spans="1:7">
      <c r="A210" s="272"/>
      <c r="B210" s="272"/>
      <c r="C210" s="272"/>
      <c r="D210" s="272"/>
      <c r="E210" s="272"/>
      <c r="F210" s="272"/>
      <c r="G210" s="273"/>
    </row>
    <row r="211" s="267" customFormat="1" ht="17.25" customHeight="1" spans="1:7">
      <c r="A211" s="272"/>
      <c r="B211" s="272"/>
      <c r="C211" s="272"/>
      <c r="D211" s="272"/>
      <c r="E211" s="272"/>
      <c r="F211" s="272"/>
      <c r="G211" s="273"/>
    </row>
    <row r="212" s="267" customFormat="1" ht="17.25" customHeight="1" spans="1:7">
      <c r="A212" s="272"/>
      <c r="B212" s="272"/>
      <c r="C212" s="272"/>
      <c r="D212" s="272"/>
      <c r="E212" s="272"/>
      <c r="F212" s="272"/>
      <c r="G212" s="273"/>
    </row>
    <row r="213" s="267" customFormat="1" ht="17.25" customHeight="1" spans="1:7">
      <c r="A213" s="272"/>
      <c r="B213" s="272"/>
      <c r="C213" s="272"/>
      <c r="D213" s="272"/>
      <c r="E213" s="272"/>
      <c r="F213" s="272"/>
      <c r="G213" s="273"/>
    </row>
    <row r="214" s="267" customFormat="1" ht="17.25" customHeight="1" spans="1:7">
      <c r="A214" s="272"/>
      <c r="B214" s="272"/>
      <c r="C214" s="272"/>
      <c r="D214" s="272"/>
      <c r="E214" s="272"/>
      <c r="F214" s="272"/>
      <c r="G214" s="273"/>
    </row>
    <row r="215" s="267" customFormat="1" ht="17.25" customHeight="1" spans="1:7">
      <c r="A215" s="272"/>
      <c r="B215" s="272"/>
      <c r="C215" s="272"/>
      <c r="D215" s="272"/>
      <c r="E215" s="272"/>
      <c r="F215" s="272"/>
      <c r="G215" s="273"/>
    </row>
    <row r="216" s="267" customFormat="1" ht="17.25" customHeight="1" spans="1:7">
      <c r="A216" s="272"/>
      <c r="B216" s="272"/>
      <c r="C216" s="272"/>
      <c r="D216" s="272"/>
      <c r="E216" s="272"/>
      <c r="F216" s="272"/>
      <c r="G216" s="273"/>
    </row>
    <row r="217" s="267" customFormat="1" ht="17.25" customHeight="1" spans="1:7">
      <c r="A217" s="272"/>
      <c r="B217" s="272"/>
      <c r="C217" s="272"/>
      <c r="D217" s="272"/>
      <c r="E217" s="272"/>
      <c r="F217" s="272"/>
      <c r="G217" s="273"/>
    </row>
    <row r="218" s="267" customFormat="1" ht="17.25" customHeight="1" spans="1:7">
      <c r="A218" s="272"/>
      <c r="B218" s="272"/>
      <c r="C218" s="272"/>
      <c r="D218" s="272"/>
      <c r="E218" s="272"/>
      <c r="F218" s="272"/>
      <c r="G218" s="273"/>
    </row>
    <row r="219" s="267" customFormat="1" ht="17.25" customHeight="1" spans="1:7">
      <c r="A219" s="272"/>
      <c r="B219" s="272"/>
      <c r="C219" s="272"/>
      <c r="D219" s="272"/>
      <c r="E219" s="272"/>
      <c r="F219" s="272"/>
      <c r="G219" s="273"/>
    </row>
    <row r="220" s="267" customFormat="1" ht="17.25" customHeight="1" spans="1:7">
      <c r="A220" s="272"/>
      <c r="B220" s="272"/>
      <c r="C220" s="272"/>
      <c r="D220" s="272"/>
      <c r="E220" s="272"/>
      <c r="F220" s="272"/>
      <c r="G220" s="273"/>
    </row>
    <row r="221" s="267" customFormat="1" ht="17.25" customHeight="1" spans="1:7">
      <c r="A221" s="272"/>
      <c r="B221" s="272"/>
      <c r="C221" s="272"/>
      <c r="D221" s="272"/>
      <c r="E221" s="272"/>
      <c r="F221" s="272"/>
      <c r="G221" s="273"/>
    </row>
    <row r="222" s="267" customFormat="1" ht="17.25" customHeight="1" spans="1:7">
      <c r="A222" s="272"/>
      <c r="B222" s="272"/>
      <c r="C222" s="272"/>
      <c r="D222" s="272"/>
      <c r="E222" s="272"/>
      <c r="F222" s="272"/>
      <c r="G222" s="273"/>
    </row>
    <row r="223" s="267" customFormat="1" ht="17.25" customHeight="1" spans="1:7">
      <c r="A223" s="272"/>
      <c r="B223" s="272"/>
      <c r="C223" s="272"/>
      <c r="D223" s="272"/>
      <c r="E223" s="272"/>
      <c r="F223" s="272"/>
      <c r="G223" s="273"/>
    </row>
    <row r="224" s="267" customFormat="1" ht="17.25" customHeight="1" spans="1:7">
      <c r="A224" s="272"/>
      <c r="B224" s="272"/>
      <c r="C224" s="272"/>
      <c r="D224" s="272"/>
      <c r="E224" s="272"/>
      <c r="F224" s="272"/>
      <c r="G224" s="273"/>
    </row>
    <row r="225" s="267" customFormat="1" ht="17.25" customHeight="1" spans="1:7">
      <c r="A225" s="272"/>
      <c r="B225" s="272"/>
      <c r="C225" s="272"/>
      <c r="D225" s="272"/>
      <c r="E225" s="272"/>
      <c r="F225" s="272"/>
      <c r="G225" s="273"/>
    </row>
    <row r="226" s="267" customFormat="1" ht="17.25" customHeight="1" spans="1:7">
      <c r="A226" s="272"/>
      <c r="B226" s="272"/>
      <c r="C226" s="272"/>
      <c r="D226" s="272"/>
      <c r="E226" s="272"/>
      <c r="F226" s="272"/>
      <c r="G226" s="273"/>
    </row>
    <row r="227" s="267" customFormat="1" ht="17.25" customHeight="1" spans="1:7">
      <c r="A227" s="272"/>
      <c r="B227" s="272"/>
      <c r="C227" s="272"/>
      <c r="D227" s="272"/>
      <c r="E227" s="272"/>
      <c r="F227" s="272"/>
      <c r="G227" s="273"/>
    </row>
    <row r="228" s="267" customFormat="1" ht="17.25" customHeight="1" spans="1:7">
      <c r="A228" s="272"/>
      <c r="B228" s="272"/>
      <c r="C228" s="272"/>
      <c r="D228" s="272"/>
      <c r="E228" s="272"/>
      <c r="F228" s="272"/>
      <c r="G228" s="273"/>
    </row>
    <row r="229" s="267" customFormat="1" ht="17.25" customHeight="1" spans="1:7">
      <c r="A229" s="272"/>
      <c r="B229" s="272"/>
      <c r="C229" s="272"/>
      <c r="D229" s="272"/>
      <c r="E229" s="272"/>
      <c r="F229" s="272"/>
      <c r="G229" s="273"/>
    </row>
    <row r="230" s="267" customFormat="1" ht="17.25" customHeight="1" spans="1:7">
      <c r="A230" s="272"/>
      <c r="B230" s="272"/>
      <c r="C230" s="272"/>
      <c r="D230" s="272"/>
      <c r="E230" s="272"/>
      <c r="F230" s="272"/>
      <c r="G230" s="273"/>
    </row>
    <row r="231" s="267" customFormat="1" ht="17.25" customHeight="1" spans="1:7">
      <c r="A231" s="272"/>
      <c r="B231" s="272"/>
      <c r="C231" s="272"/>
      <c r="D231" s="272"/>
      <c r="E231" s="272"/>
      <c r="F231" s="272"/>
      <c r="G231" s="273"/>
    </row>
    <row r="232" s="267" customFormat="1" ht="17.25" customHeight="1" spans="1:7">
      <c r="A232" s="272"/>
      <c r="B232" s="272"/>
      <c r="C232" s="272"/>
      <c r="D232" s="272"/>
      <c r="E232" s="272"/>
      <c r="F232" s="272"/>
      <c r="G232" s="273"/>
    </row>
    <row r="233" s="267" customFormat="1" ht="17.25" customHeight="1" spans="1:7">
      <c r="A233" s="272"/>
      <c r="B233" s="272"/>
      <c r="C233" s="272"/>
      <c r="D233" s="272"/>
      <c r="E233" s="272"/>
      <c r="F233" s="272"/>
      <c r="G233" s="273"/>
    </row>
    <row r="234" s="267" customFormat="1" ht="17.25" customHeight="1" spans="1:7">
      <c r="A234" s="272"/>
      <c r="B234" s="272"/>
      <c r="C234" s="272"/>
      <c r="D234" s="272"/>
      <c r="E234" s="272"/>
      <c r="F234" s="272"/>
      <c r="G234" s="273"/>
    </row>
    <row r="235" s="267" customFormat="1" ht="17.25" customHeight="1" spans="1:7">
      <c r="A235" s="272"/>
      <c r="B235" s="272"/>
      <c r="C235" s="272"/>
      <c r="D235" s="272"/>
      <c r="E235" s="272"/>
      <c r="F235" s="272"/>
      <c r="G235" s="273"/>
    </row>
    <row r="236" s="267" customFormat="1" ht="17.25" customHeight="1" spans="1:7">
      <c r="A236" s="272"/>
      <c r="B236" s="272"/>
      <c r="C236" s="272"/>
      <c r="D236" s="272"/>
      <c r="E236" s="272"/>
      <c r="F236" s="272"/>
      <c r="G236" s="273"/>
    </row>
    <row r="237" s="267" customFormat="1" ht="17.25" customHeight="1" spans="1:7">
      <c r="A237" s="272"/>
      <c r="B237" s="272"/>
      <c r="C237" s="272"/>
      <c r="D237" s="272"/>
      <c r="E237" s="272"/>
      <c r="F237" s="272"/>
      <c r="G237" s="273"/>
    </row>
    <row r="238" s="267" customFormat="1" ht="17.25" customHeight="1" spans="1:7">
      <c r="A238" s="272"/>
      <c r="B238" s="272"/>
      <c r="C238" s="272"/>
      <c r="D238" s="272"/>
      <c r="E238" s="272"/>
      <c r="F238" s="272"/>
      <c r="G238" s="273"/>
    </row>
    <row r="239" s="268" customFormat="1" ht="17.25" customHeight="1" spans="1:7">
      <c r="A239" s="272"/>
      <c r="B239" s="272"/>
      <c r="C239" s="272"/>
      <c r="D239" s="272"/>
      <c r="E239" s="272"/>
      <c r="F239" s="272"/>
      <c r="G239" s="273"/>
    </row>
    <row r="240" s="268" customFormat="1" ht="17.25" customHeight="1" spans="1:7">
      <c r="A240" s="272"/>
      <c r="B240" s="272"/>
      <c r="C240" s="272"/>
      <c r="D240" s="272"/>
      <c r="E240" s="272"/>
      <c r="F240" s="272"/>
      <c r="G240" s="273"/>
    </row>
    <row r="241" s="267" customFormat="1" ht="17.25" customHeight="1" spans="1:7">
      <c r="A241" s="272"/>
      <c r="B241" s="272"/>
      <c r="C241" s="272"/>
      <c r="D241" s="272"/>
      <c r="E241" s="272"/>
      <c r="F241" s="272"/>
      <c r="G241" s="273"/>
    </row>
    <row r="242" s="267" customFormat="1" ht="17.25" customHeight="1" spans="1:7">
      <c r="A242" s="272"/>
      <c r="B242" s="272"/>
      <c r="C242" s="272"/>
      <c r="D242" s="272"/>
      <c r="E242" s="272"/>
      <c r="F242" s="272"/>
      <c r="G242" s="273"/>
    </row>
    <row r="243" s="267" customFormat="1" ht="17.25" customHeight="1" spans="1:7">
      <c r="A243" s="272"/>
      <c r="B243" s="272"/>
      <c r="C243" s="272"/>
      <c r="D243" s="272"/>
      <c r="E243" s="272"/>
      <c r="F243" s="272"/>
      <c r="G243" s="273"/>
    </row>
    <row r="244" s="267" customFormat="1" ht="17.25" customHeight="1" spans="1:7">
      <c r="A244" s="272"/>
      <c r="B244" s="272"/>
      <c r="C244" s="272"/>
      <c r="D244" s="272"/>
      <c r="E244" s="272"/>
      <c r="F244" s="272"/>
      <c r="G244" s="273"/>
    </row>
    <row r="245" s="267" customFormat="1" ht="17.25" customHeight="1" spans="1:7">
      <c r="A245" s="272"/>
      <c r="B245" s="272"/>
      <c r="C245" s="272"/>
      <c r="D245" s="272"/>
      <c r="E245" s="272"/>
      <c r="F245" s="272"/>
      <c r="G245" s="273"/>
    </row>
    <row r="246" s="267" customFormat="1" ht="17.25" customHeight="1" spans="1:7">
      <c r="A246" s="272"/>
      <c r="B246" s="272"/>
      <c r="C246" s="272"/>
      <c r="D246" s="272"/>
      <c r="E246" s="272"/>
      <c r="F246" s="272"/>
      <c r="G246" s="273"/>
    </row>
    <row r="247" s="267" customFormat="1" ht="17.25" customHeight="1" spans="1:7">
      <c r="A247" s="272"/>
      <c r="B247" s="272"/>
      <c r="C247" s="272"/>
      <c r="D247" s="272"/>
      <c r="E247" s="272"/>
      <c r="F247" s="272"/>
      <c r="G247" s="273"/>
    </row>
    <row r="248" s="267" customFormat="1" ht="17.25" customHeight="1" spans="1:7">
      <c r="A248" s="272"/>
      <c r="B248" s="272"/>
      <c r="C248" s="272"/>
      <c r="D248" s="272"/>
      <c r="E248" s="272"/>
      <c r="F248" s="272"/>
      <c r="G248" s="273"/>
    </row>
    <row r="249" s="267" customFormat="1" ht="17.25" customHeight="1" spans="1:7">
      <c r="A249" s="272"/>
      <c r="B249" s="272"/>
      <c r="C249" s="272"/>
      <c r="D249" s="272"/>
      <c r="E249" s="272"/>
      <c r="F249" s="272"/>
      <c r="G249" s="273"/>
    </row>
    <row r="250" s="267" customFormat="1" ht="17.25" customHeight="1" spans="1:7">
      <c r="A250" s="272"/>
      <c r="B250" s="272"/>
      <c r="C250" s="272"/>
      <c r="D250" s="272"/>
      <c r="E250" s="272"/>
      <c r="F250" s="272"/>
      <c r="G250" s="273"/>
    </row>
    <row r="251" s="267" customFormat="1" ht="17.25" customHeight="1" spans="1:7">
      <c r="A251" s="272"/>
      <c r="B251" s="272"/>
      <c r="C251" s="272"/>
      <c r="D251" s="272"/>
      <c r="E251" s="272"/>
      <c r="F251" s="272"/>
      <c r="G251" s="273"/>
    </row>
    <row r="252" s="267" customFormat="1" ht="17.25" customHeight="1" spans="1:7">
      <c r="A252" s="272"/>
      <c r="B252" s="272"/>
      <c r="C252" s="272"/>
      <c r="D252" s="272"/>
      <c r="E252" s="272"/>
      <c r="F252" s="272"/>
      <c r="G252" s="273"/>
    </row>
    <row r="253" s="267" customFormat="1" ht="17.25" customHeight="1" spans="1:7">
      <c r="A253" s="272"/>
      <c r="B253" s="272"/>
      <c r="C253" s="272"/>
      <c r="D253" s="272"/>
      <c r="E253" s="272"/>
      <c r="F253" s="272"/>
      <c r="G253" s="273"/>
    </row>
    <row r="254" s="267" customFormat="1" ht="17.25" customHeight="1" spans="1:7">
      <c r="A254" s="272"/>
      <c r="B254" s="272"/>
      <c r="C254" s="272"/>
      <c r="D254" s="272"/>
      <c r="E254" s="272"/>
      <c r="F254" s="272"/>
      <c r="G254" s="273"/>
    </row>
    <row r="255" s="267" customFormat="1" ht="17.25" customHeight="1" spans="1:7">
      <c r="A255" s="272"/>
      <c r="B255" s="272"/>
      <c r="C255" s="272"/>
      <c r="D255" s="272"/>
      <c r="E255" s="272"/>
      <c r="F255" s="272"/>
      <c r="G255" s="273"/>
    </row>
    <row r="256" s="267" customFormat="1" ht="17.25" customHeight="1" spans="1:7">
      <c r="A256" s="272"/>
      <c r="B256" s="272"/>
      <c r="C256" s="272"/>
      <c r="D256" s="272"/>
      <c r="E256" s="272"/>
      <c r="F256" s="272"/>
      <c r="G256" s="273"/>
    </row>
    <row r="257" s="267" customFormat="1" ht="17.25" customHeight="1" spans="1:7">
      <c r="A257" s="272"/>
      <c r="B257" s="272"/>
      <c r="C257" s="272"/>
      <c r="D257" s="272"/>
      <c r="E257" s="272"/>
      <c r="F257" s="272"/>
      <c r="G257" s="273"/>
    </row>
    <row r="258" s="267" customFormat="1" ht="17.25" customHeight="1" spans="1:7">
      <c r="A258" s="272"/>
      <c r="B258" s="272"/>
      <c r="C258" s="272"/>
      <c r="D258" s="272"/>
      <c r="E258" s="272"/>
      <c r="F258" s="272"/>
      <c r="G258" s="273"/>
    </row>
    <row r="259" s="267" customFormat="1" ht="17.25" customHeight="1" spans="1:7">
      <c r="A259" s="272"/>
      <c r="B259" s="272"/>
      <c r="C259" s="272"/>
      <c r="D259" s="272"/>
      <c r="E259" s="272"/>
      <c r="F259" s="272"/>
      <c r="G259" s="273"/>
    </row>
    <row r="260" s="267" customFormat="1" ht="17.25" customHeight="1" spans="1:7">
      <c r="A260" s="272"/>
      <c r="B260" s="272"/>
      <c r="C260" s="272"/>
      <c r="D260" s="272"/>
      <c r="E260" s="272"/>
      <c r="F260" s="272"/>
      <c r="G260" s="273"/>
    </row>
    <row r="261" s="267" customFormat="1" ht="17.25" customHeight="1" spans="1:7">
      <c r="A261" s="272"/>
      <c r="B261" s="272"/>
      <c r="C261" s="272"/>
      <c r="D261" s="272"/>
      <c r="E261" s="272"/>
      <c r="F261" s="272"/>
      <c r="G261" s="273"/>
    </row>
    <row r="262" s="267" customFormat="1" ht="17.25" customHeight="1" spans="1:7">
      <c r="A262" s="272"/>
      <c r="B262" s="272"/>
      <c r="C262" s="272"/>
      <c r="D262" s="272"/>
      <c r="E262" s="272"/>
      <c r="F262" s="272"/>
      <c r="G262" s="273"/>
    </row>
    <row r="263" s="267" customFormat="1" ht="17.25" customHeight="1" spans="1:7">
      <c r="A263" s="272"/>
      <c r="B263" s="272"/>
      <c r="C263" s="272"/>
      <c r="D263" s="272"/>
      <c r="E263" s="272"/>
      <c r="F263" s="272"/>
      <c r="G263" s="273"/>
    </row>
    <row r="264" s="267" customFormat="1" ht="17.25" customHeight="1" spans="1:7">
      <c r="A264" s="272"/>
      <c r="B264" s="272"/>
      <c r="C264" s="272"/>
      <c r="D264" s="272"/>
      <c r="E264" s="272"/>
      <c r="F264" s="272"/>
      <c r="G264" s="273"/>
    </row>
    <row r="265" s="267" customFormat="1" ht="17.25" customHeight="1" spans="1:7">
      <c r="A265" s="272"/>
      <c r="B265" s="272"/>
      <c r="C265" s="272"/>
      <c r="D265" s="272"/>
      <c r="E265" s="272"/>
      <c r="F265" s="272"/>
      <c r="G265" s="273"/>
    </row>
    <row r="266" s="267" customFormat="1" ht="17.25" customHeight="1" spans="1:7">
      <c r="A266" s="272"/>
      <c r="B266" s="272"/>
      <c r="C266" s="272"/>
      <c r="D266" s="272"/>
      <c r="E266" s="272"/>
      <c r="F266" s="272"/>
      <c r="G266" s="273"/>
    </row>
    <row r="267" s="267" customFormat="1" ht="17.25" customHeight="1" spans="1:7">
      <c r="A267" s="272"/>
      <c r="B267" s="272"/>
      <c r="C267" s="272"/>
      <c r="D267" s="272"/>
      <c r="E267" s="272"/>
      <c r="F267" s="272"/>
      <c r="G267" s="273"/>
    </row>
    <row r="268" s="268" customFormat="1" ht="17.25" customHeight="1" spans="1:7">
      <c r="A268" s="272"/>
      <c r="B268" s="272"/>
      <c r="C268" s="272"/>
      <c r="D268" s="272"/>
      <c r="E268" s="272"/>
      <c r="F268" s="272"/>
      <c r="G268" s="273"/>
    </row>
    <row r="269" s="268" customFormat="1" ht="17.25" customHeight="1" spans="1:7">
      <c r="A269" s="272"/>
      <c r="B269" s="272"/>
      <c r="C269" s="272"/>
      <c r="D269" s="272"/>
      <c r="E269" s="272"/>
      <c r="F269" s="272"/>
      <c r="G269" s="273"/>
    </row>
    <row r="270" s="268" customFormat="1" ht="17.25" customHeight="1" spans="1:7">
      <c r="A270" s="272"/>
      <c r="B270" s="272"/>
      <c r="C270" s="272"/>
      <c r="D270" s="272"/>
      <c r="E270" s="272"/>
      <c r="F270" s="272"/>
      <c r="G270" s="273"/>
    </row>
    <row r="271" s="267" customFormat="1" ht="17.25" customHeight="1" spans="1:7">
      <c r="A271" s="272"/>
      <c r="B271" s="272"/>
      <c r="C271" s="272"/>
      <c r="D271" s="272"/>
      <c r="E271" s="272"/>
      <c r="F271" s="272"/>
      <c r="G271" s="273"/>
    </row>
    <row r="272" s="267" customFormat="1" ht="17.25" customHeight="1" spans="1:7">
      <c r="A272" s="272"/>
      <c r="B272" s="272"/>
      <c r="C272" s="272"/>
      <c r="D272" s="272"/>
      <c r="E272" s="272"/>
      <c r="F272" s="272"/>
      <c r="G272" s="273"/>
    </row>
    <row r="273" s="267" customFormat="1" ht="17.25" customHeight="1" spans="1:7">
      <c r="A273" s="272"/>
      <c r="B273" s="272"/>
      <c r="C273" s="272"/>
      <c r="D273" s="272"/>
      <c r="E273" s="272"/>
      <c r="F273" s="272"/>
      <c r="G273" s="273"/>
    </row>
    <row r="274" s="267" customFormat="1" ht="17.25" customHeight="1" spans="1:7">
      <c r="A274" s="272"/>
      <c r="B274" s="272"/>
      <c r="C274" s="272"/>
      <c r="D274" s="272"/>
      <c r="E274" s="272"/>
      <c r="F274" s="272"/>
      <c r="G274" s="273"/>
    </row>
    <row r="275" s="267" customFormat="1" ht="17.25" customHeight="1" spans="1:7">
      <c r="A275" s="272"/>
      <c r="B275" s="272"/>
      <c r="C275" s="272"/>
      <c r="D275" s="272"/>
      <c r="E275" s="272"/>
      <c r="F275" s="272"/>
      <c r="G275" s="273"/>
    </row>
    <row r="276" s="268" customFormat="1" ht="17.25" customHeight="1" spans="1:7">
      <c r="A276" s="272"/>
      <c r="B276" s="272"/>
      <c r="C276" s="272"/>
      <c r="D276" s="272"/>
      <c r="E276" s="272"/>
      <c r="F276" s="272"/>
      <c r="G276" s="273"/>
    </row>
    <row r="277" s="267" customFormat="1" ht="17.25" customHeight="1" spans="1:7">
      <c r="A277" s="272"/>
      <c r="B277" s="272"/>
      <c r="C277" s="272"/>
      <c r="D277" s="272"/>
      <c r="E277" s="272"/>
      <c r="F277" s="272"/>
      <c r="G277" s="273"/>
    </row>
    <row r="278" s="267" customFormat="1" ht="17.25" customHeight="1" spans="1:7">
      <c r="A278" s="272"/>
      <c r="B278" s="272"/>
      <c r="C278" s="272"/>
      <c r="D278" s="272"/>
      <c r="E278" s="272"/>
      <c r="F278" s="272"/>
      <c r="G278" s="273"/>
    </row>
    <row r="279" s="267" customFormat="1" ht="17.25" customHeight="1" spans="1:7">
      <c r="A279" s="272"/>
      <c r="B279" s="272"/>
      <c r="C279" s="272"/>
      <c r="D279" s="272"/>
      <c r="E279" s="272"/>
      <c r="F279" s="272"/>
      <c r="G279" s="273"/>
    </row>
    <row r="280" s="267" customFormat="1" ht="17.25" customHeight="1" spans="1:7">
      <c r="A280" s="272"/>
      <c r="B280" s="272"/>
      <c r="C280" s="272"/>
      <c r="D280" s="272"/>
      <c r="E280" s="272"/>
      <c r="F280" s="272"/>
      <c r="G280" s="273"/>
    </row>
    <row r="281" s="267" customFormat="1" ht="17.25" customHeight="1" spans="1:7">
      <c r="A281" s="272"/>
      <c r="B281" s="272"/>
      <c r="C281" s="272"/>
      <c r="D281" s="272"/>
      <c r="E281" s="272"/>
      <c r="F281" s="272"/>
      <c r="G281" s="273"/>
    </row>
    <row r="282" s="267" customFormat="1" ht="17.25" customHeight="1" spans="1:7">
      <c r="A282" s="272"/>
      <c r="B282" s="272"/>
      <c r="C282" s="272"/>
      <c r="D282" s="272"/>
      <c r="E282" s="272"/>
      <c r="F282" s="272"/>
      <c r="G282" s="273"/>
    </row>
    <row r="283" s="267" customFormat="1" ht="17.25" customHeight="1" spans="1:7">
      <c r="A283" s="272"/>
      <c r="B283" s="272"/>
      <c r="C283" s="272"/>
      <c r="D283" s="272"/>
      <c r="E283" s="272"/>
      <c r="F283" s="272"/>
      <c r="G283" s="273"/>
    </row>
    <row r="284" s="267" customFormat="1" ht="17.25" customHeight="1" spans="1:7">
      <c r="A284" s="272"/>
      <c r="B284" s="272"/>
      <c r="C284" s="272"/>
      <c r="D284" s="272"/>
      <c r="E284" s="272"/>
      <c r="F284" s="272"/>
      <c r="G284" s="273"/>
    </row>
    <row r="285" s="267" customFormat="1" ht="17.25" customHeight="1" spans="1:7">
      <c r="A285" s="272"/>
      <c r="B285" s="272"/>
      <c r="C285" s="272"/>
      <c r="D285" s="272"/>
      <c r="E285" s="272"/>
      <c r="F285" s="272"/>
      <c r="G285" s="273"/>
    </row>
    <row r="286" s="268" customFormat="1" ht="17.25" customHeight="1" spans="1:7">
      <c r="A286" s="272"/>
      <c r="B286" s="272"/>
      <c r="C286" s="272"/>
      <c r="D286" s="272"/>
      <c r="E286" s="272"/>
      <c r="F286" s="272"/>
      <c r="G286" s="273"/>
    </row>
    <row r="287" s="267" customFormat="1" ht="17.25" customHeight="1" spans="1:7">
      <c r="A287" s="272"/>
      <c r="B287" s="272"/>
      <c r="C287" s="272"/>
      <c r="D287" s="272"/>
      <c r="E287" s="272"/>
      <c r="F287" s="272"/>
      <c r="G287" s="273"/>
    </row>
    <row r="288" s="268" customFormat="1" ht="17.25" customHeight="1" spans="1:7">
      <c r="A288" s="272"/>
      <c r="B288" s="272"/>
      <c r="C288" s="272"/>
      <c r="D288" s="272"/>
      <c r="E288" s="272"/>
      <c r="F288" s="272"/>
      <c r="G288" s="273"/>
    </row>
    <row r="289" s="267" customFormat="1" ht="17.25" customHeight="1" spans="1:7">
      <c r="A289" s="272"/>
      <c r="B289" s="272"/>
      <c r="C289" s="272"/>
      <c r="D289" s="272"/>
      <c r="E289" s="272"/>
      <c r="F289" s="272"/>
      <c r="G289" s="273"/>
    </row>
    <row r="290" s="267" customFormat="1" ht="17.25" customHeight="1" spans="1:7">
      <c r="A290" s="272"/>
      <c r="B290" s="272"/>
      <c r="C290" s="272"/>
      <c r="D290" s="272"/>
      <c r="E290" s="272"/>
      <c r="F290" s="272"/>
      <c r="G290" s="273"/>
    </row>
    <row r="291" s="267" customFormat="1" ht="17.25" customHeight="1" spans="1:7">
      <c r="A291" s="272"/>
      <c r="B291" s="272"/>
      <c r="C291" s="272"/>
      <c r="D291" s="272"/>
      <c r="E291" s="272"/>
      <c r="F291" s="272"/>
      <c r="G291" s="273"/>
    </row>
    <row r="292" s="267" customFormat="1" ht="17.25" customHeight="1" spans="1:7">
      <c r="A292" s="272"/>
      <c r="B292" s="272"/>
      <c r="C292" s="272"/>
      <c r="D292" s="272"/>
      <c r="E292" s="272"/>
      <c r="F292" s="272"/>
      <c r="G292" s="273"/>
    </row>
    <row r="293" s="267" customFormat="1" ht="17.25" customHeight="1" spans="1:7">
      <c r="A293" s="272"/>
      <c r="B293" s="272"/>
      <c r="C293" s="272"/>
      <c r="D293" s="272"/>
      <c r="E293" s="272"/>
      <c r="F293" s="272"/>
      <c r="G293" s="273"/>
    </row>
    <row r="294" s="268" customFormat="1" ht="17.25" customHeight="1" spans="1:7">
      <c r="A294" s="272"/>
      <c r="B294" s="272"/>
      <c r="C294" s="272"/>
      <c r="D294" s="272"/>
      <c r="E294" s="272"/>
      <c r="F294" s="272"/>
      <c r="G294" s="273"/>
    </row>
    <row r="295" s="268" customFormat="1" ht="17.25" customHeight="1" spans="1:7">
      <c r="A295" s="272"/>
      <c r="B295" s="272"/>
      <c r="C295" s="272"/>
      <c r="D295" s="272"/>
      <c r="E295" s="272"/>
      <c r="F295" s="272"/>
      <c r="G295" s="273"/>
    </row>
    <row r="296" s="268" customFormat="1" ht="17.25" customHeight="1" spans="1:7">
      <c r="A296" s="272"/>
      <c r="B296" s="272"/>
      <c r="C296" s="272"/>
      <c r="D296" s="272"/>
      <c r="E296" s="272"/>
      <c r="F296" s="272"/>
      <c r="G296" s="273"/>
    </row>
    <row r="297" s="268" customFormat="1" ht="17.25" customHeight="1" spans="1:7">
      <c r="A297" s="272"/>
      <c r="B297" s="272"/>
      <c r="C297" s="272"/>
      <c r="D297" s="272"/>
      <c r="E297" s="272"/>
      <c r="F297" s="272"/>
      <c r="G297" s="273"/>
    </row>
    <row r="298" s="268" customFormat="1" ht="17.25" customHeight="1" spans="1:7">
      <c r="A298" s="272"/>
      <c r="B298" s="272"/>
      <c r="C298" s="272"/>
      <c r="D298" s="272"/>
      <c r="E298" s="272"/>
      <c r="F298" s="272"/>
      <c r="G298" s="273"/>
    </row>
    <row r="299" s="268" customFormat="1" ht="17.25" customHeight="1" spans="1:7">
      <c r="A299" s="272"/>
      <c r="B299" s="272"/>
      <c r="C299" s="272"/>
      <c r="D299" s="272"/>
      <c r="E299" s="272"/>
      <c r="F299" s="272"/>
      <c r="G299" s="273"/>
    </row>
    <row r="300" s="268" customFormat="1" ht="17.25" customHeight="1" spans="1:7">
      <c r="A300" s="272"/>
      <c r="B300" s="272"/>
      <c r="C300" s="272"/>
      <c r="D300" s="272"/>
      <c r="E300" s="272"/>
      <c r="F300" s="272"/>
      <c r="G300" s="273"/>
    </row>
    <row r="301" s="268" customFormat="1" ht="17.25" customHeight="1" spans="1:7">
      <c r="A301" s="272"/>
      <c r="B301" s="272"/>
      <c r="C301" s="272"/>
      <c r="D301" s="272"/>
      <c r="E301" s="272"/>
      <c r="F301" s="272"/>
      <c r="G301" s="273"/>
    </row>
    <row r="302" s="268" customFormat="1" ht="17.25" customHeight="1" spans="1:7">
      <c r="A302" s="272"/>
      <c r="B302" s="272"/>
      <c r="C302" s="272"/>
      <c r="D302" s="272"/>
      <c r="E302" s="272"/>
      <c r="F302" s="272"/>
      <c r="G302" s="273"/>
    </row>
    <row r="303" s="268" customFormat="1" ht="17.25" customHeight="1" spans="1:7">
      <c r="A303" s="272"/>
      <c r="B303" s="272"/>
      <c r="C303" s="272"/>
      <c r="D303" s="272"/>
      <c r="E303" s="272"/>
      <c r="F303" s="272"/>
      <c r="G303" s="273"/>
    </row>
    <row r="304" s="268" customFormat="1" ht="17.25" customHeight="1" spans="1:7">
      <c r="A304" s="272"/>
      <c r="B304" s="272"/>
      <c r="C304" s="272"/>
      <c r="D304" s="272"/>
      <c r="E304" s="272"/>
      <c r="F304" s="272"/>
      <c r="G304" s="273"/>
    </row>
    <row r="305" s="268" customFormat="1" ht="17.25" customHeight="1" spans="1:7">
      <c r="A305" s="272"/>
      <c r="B305" s="272"/>
      <c r="C305" s="272"/>
      <c r="D305" s="272"/>
      <c r="E305" s="272"/>
      <c r="F305" s="272"/>
      <c r="G305" s="273"/>
    </row>
    <row r="306" s="268" customFormat="1" ht="17.25" customHeight="1" spans="1:7">
      <c r="A306" s="272"/>
      <c r="B306" s="272"/>
      <c r="C306" s="272"/>
      <c r="D306" s="272"/>
      <c r="E306" s="272"/>
      <c r="F306" s="272"/>
      <c r="G306" s="273"/>
    </row>
    <row r="307" s="268" customFormat="1" ht="17.25" customHeight="1" spans="1:7">
      <c r="A307" s="272"/>
      <c r="B307" s="272"/>
      <c r="C307" s="272"/>
      <c r="D307" s="272"/>
      <c r="E307" s="272"/>
      <c r="F307" s="272"/>
      <c r="G307" s="273"/>
    </row>
    <row r="308" s="268" customFormat="1" ht="17.25" customHeight="1" spans="1:7">
      <c r="A308" s="272"/>
      <c r="B308" s="272"/>
      <c r="C308" s="272"/>
      <c r="D308" s="272"/>
      <c r="E308" s="272"/>
      <c r="F308" s="272"/>
      <c r="G308" s="273"/>
    </row>
    <row r="309" s="268" customFormat="1" ht="17.25" customHeight="1" spans="1:7">
      <c r="A309" s="272"/>
      <c r="B309" s="272"/>
      <c r="C309" s="272"/>
      <c r="D309" s="272"/>
      <c r="E309" s="272"/>
      <c r="F309" s="272"/>
      <c r="G309" s="273"/>
    </row>
    <row r="310" s="268" customFormat="1" ht="17.25" customHeight="1" spans="1:7">
      <c r="A310" s="272"/>
      <c r="B310" s="272"/>
      <c r="C310" s="272"/>
      <c r="D310" s="272"/>
      <c r="E310" s="272"/>
      <c r="F310" s="272"/>
      <c r="G310" s="273"/>
    </row>
    <row r="311" s="268" customFormat="1" ht="17.25" customHeight="1" spans="1:7">
      <c r="A311" s="272"/>
      <c r="B311" s="272"/>
      <c r="C311" s="272"/>
      <c r="D311" s="272"/>
      <c r="E311" s="272"/>
      <c r="F311" s="272"/>
      <c r="G311" s="273"/>
    </row>
    <row r="312" s="268" customFormat="1" ht="17.25" customHeight="1" spans="1:7">
      <c r="A312" s="272"/>
      <c r="B312" s="272"/>
      <c r="C312" s="272"/>
      <c r="D312" s="272"/>
      <c r="E312" s="272"/>
      <c r="F312" s="272"/>
      <c r="G312" s="273"/>
    </row>
    <row r="313" s="268" customFormat="1" ht="17.25" customHeight="1" spans="1:7">
      <c r="A313" s="272"/>
      <c r="B313" s="272"/>
      <c r="C313" s="272"/>
      <c r="D313" s="272"/>
      <c r="E313" s="272"/>
      <c r="F313" s="272"/>
      <c r="G313" s="273"/>
    </row>
    <row r="314" s="268" customFormat="1" ht="17.25" customHeight="1" spans="1:7">
      <c r="A314" s="272"/>
      <c r="B314" s="272"/>
      <c r="C314" s="272"/>
      <c r="D314" s="272"/>
      <c r="E314" s="272"/>
      <c r="F314" s="272"/>
      <c r="G314" s="273"/>
    </row>
    <row r="315" s="268" customFormat="1" ht="17.25" customHeight="1" spans="1:7">
      <c r="A315" s="272"/>
      <c r="B315" s="272"/>
      <c r="C315" s="272"/>
      <c r="D315" s="272"/>
      <c r="E315" s="272"/>
      <c r="F315" s="272"/>
      <c r="G315" s="273"/>
    </row>
    <row r="316" s="268" customFormat="1" ht="17.25" customHeight="1" spans="1:7">
      <c r="A316" s="272"/>
      <c r="B316" s="272"/>
      <c r="C316" s="272"/>
      <c r="D316" s="272"/>
      <c r="E316" s="272"/>
      <c r="F316" s="272"/>
      <c r="G316" s="273"/>
    </row>
    <row r="317" s="268" customFormat="1" ht="17.25" customHeight="1" spans="1:7">
      <c r="A317" s="272"/>
      <c r="B317" s="272"/>
      <c r="C317" s="272"/>
      <c r="D317" s="272"/>
      <c r="E317" s="272"/>
      <c r="F317" s="272"/>
      <c r="G317" s="273"/>
    </row>
    <row r="318" s="268" customFormat="1" ht="17.25" customHeight="1" spans="1:7">
      <c r="A318" s="272"/>
      <c r="B318" s="272"/>
      <c r="C318" s="272"/>
      <c r="D318" s="272"/>
      <c r="E318" s="272"/>
      <c r="F318" s="272"/>
      <c r="G318" s="273"/>
    </row>
    <row r="319" s="268" customFormat="1" ht="17.25" customHeight="1" spans="1:7">
      <c r="A319" s="272"/>
      <c r="B319" s="272"/>
      <c r="C319" s="272"/>
      <c r="D319" s="272"/>
      <c r="E319" s="272"/>
      <c r="F319" s="272"/>
      <c r="G319" s="273"/>
    </row>
    <row r="320" s="268" customFormat="1" ht="17.25" customHeight="1" spans="1:7">
      <c r="A320" s="272"/>
      <c r="B320" s="272"/>
      <c r="C320" s="272"/>
      <c r="D320" s="272"/>
      <c r="E320" s="272"/>
      <c r="F320" s="272"/>
      <c r="G320" s="273"/>
    </row>
    <row r="321" s="268" customFormat="1" ht="17.25" customHeight="1" spans="1:7">
      <c r="A321" s="272"/>
      <c r="B321" s="272"/>
      <c r="C321" s="272"/>
      <c r="D321" s="272"/>
      <c r="E321" s="272"/>
      <c r="F321" s="272"/>
      <c r="G321" s="273"/>
    </row>
    <row r="322" s="267" customFormat="1" ht="17.25" customHeight="1" spans="1:7">
      <c r="A322" s="272"/>
      <c r="B322" s="272"/>
      <c r="C322" s="272"/>
      <c r="D322" s="272"/>
      <c r="E322" s="272"/>
      <c r="F322" s="272"/>
      <c r="G322" s="273"/>
    </row>
    <row r="323" s="267" customFormat="1" ht="17.25" customHeight="1" spans="1:7">
      <c r="A323" s="272"/>
      <c r="B323" s="272"/>
      <c r="C323" s="272"/>
      <c r="D323" s="272"/>
      <c r="E323" s="272"/>
      <c r="F323" s="272"/>
      <c r="G323" s="273"/>
    </row>
    <row r="324" s="267" customFormat="1" ht="17.25" customHeight="1" spans="1:7">
      <c r="A324" s="272"/>
      <c r="B324" s="272"/>
      <c r="C324" s="272"/>
      <c r="D324" s="272"/>
      <c r="E324" s="272"/>
      <c r="F324" s="272"/>
      <c r="G324" s="273"/>
    </row>
    <row r="325" s="267" customFormat="1" ht="17.25" customHeight="1" spans="1:7">
      <c r="A325" s="272"/>
      <c r="B325" s="272"/>
      <c r="C325" s="272"/>
      <c r="D325" s="272"/>
      <c r="E325" s="272"/>
      <c r="F325" s="272"/>
      <c r="G325" s="273"/>
    </row>
    <row r="326" s="267" customFormat="1" ht="17.25" customHeight="1" spans="1:7">
      <c r="A326" s="272"/>
      <c r="B326" s="272"/>
      <c r="C326" s="272"/>
      <c r="D326" s="272"/>
      <c r="E326" s="272"/>
      <c r="F326" s="272"/>
      <c r="G326" s="273"/>
    </row>
    <row r="327" s="267" customFormat="1" ht="17.25" customHeight="1" spans="1:7">
      <c r="A327" s="272"/>
      <c r="B327" s="272"/>
      <c r="C327" s="272"/>
      <c r="D327" s="272"/>
      <c r="E327" s="272"/>
      <c r="F327" s="272"/>
      <c r="G327" s="273"/>
    </row>
    <row r="328" s="267" customFormat="1" ht="17.25" customHeight="1" spans="1:7">
      <c r="A328" s="272"/>
      <c r="B328" s="272"/>
      <c r="C328" s="272"/>
      <c r="D328" s="272"/>
      <c r="E328" s="272"/>
      <c r="F328" s="272"/>
      <c r="G328" s="273"/>
    </row>
    <row r="329" s="267" customFormat="1" ht="17.25" customHeight="1" spans="1:7">
      <c r="A329" s="272"/>
      <c r="B329" s="272"/>
      <c r="C329" s="272"/>
      <c r="D329" s="272"/>
      <c r="E329" s="272"/>
      <c r="F329" s="272"/>
      <c r="G329" s="273"/>
    </row>
    <row r="330" s="267" customFormat="1" ht="17.25" customHeight="1" spans="1:7">
      <c r="A330" s="272"/>
      <c r="B330" s="272"/>
      <c r="C330" s="272"/>
      <c r="D330" s="272"/>
      <c r="E330" s="272"/>
      <c r="F330" s="272"/>
      <c r="G330" s="273"/>
    </row>
    <row r="331" s="267" customFormat="1" ht="17.25" customHeight="1" spans="1:7">
      <c r="A331" s="272"/>
      <c r="B331" s="272"/>
      <c r="C331" s="272"/>
      <c r="D331" s="272"/>
      <c r="E331" s="272"/>
      <c r="F331" s="272"/>
      <c r="G331" s="273"/>
    </row>
    <row r="332" s="267" customFormat="1" ht="17.25" customHeight="1" spans="1:7">
      <c r="A332" s="272"/>
      <c r="B332" s="272"/>
      <c r="C332" s="272"/>
      <c r="D332" s="272"/>
      <c r="E332" s="272"/>
      <c r="F332" s="272"/>
      <c r="G332" s="273"/>
    </row>
    <row r="333" s="267" customFormat="1" ht="17.25" customHeight="1" spans="1:7">
      <c r="A333" s="272"/>
      <c r="B333" s="272"/>
      <c r="C333" s="272"/>
      <c r="D333" s="272"/>
      <c r="E333" s="272"/>
      <c r="F333" s="272"/>
      <c r="G333" s="273"/>
    </row>
    <row r="334" s="267" customFormat="1" ht="17.25" customHeight="1" spans="1:7">
      <c r="A334" s="272"/>
      <c r="B334" s="272"/>
      <c r="C334" s="272"/>
      <c r="D334" s="272"/>
      <c r="E334" s="272"/>
      <c r="F334" s="272"/>
      <c r="G334" s="273"/>
    </row>
    <row r="335" s="267" customFormat="1" ht="17.25" customHeight="1" spans="1:7">
      <c r="A335" s="272"/>
      <c r="B335" s="272"/>
      <c r="C335" s="272"/>
      <c r="D335" s="272"/>
      <c r="E335" s="272"/>
      <c r="F335" s="272"/>
      <c r="G335" s="273"/>
    </row>
    <row r="336" s="267" customFormat="1" ht="17.25" customHeight="1" spans="1:7">
      <c r="A336" s="272"/>
      <c r="B336" s="272"/>
      <c r="C336" s="272"/>
      <c r="D336" s="272"/>
      <c r="E336" s="272"/>
      <c r="F336" s="272"/>
      <c r="G336" s="273"/>
    </row>
    <row r="337" s="267" customFormat="1" ht="17.25" customHeight="1" spans="1:7">
      <c r="A337" s="272"/>
      <c r="B337" s="272"/>
      <c r="C337" s="272"/>
      <c r="D337" s="272"/>
      <c r="E337" s="272"/>
      <c r="F337" s="272"/>
      <c r="G337" s="273"/>
    </row>
    <row r="338" s="267" customFormat="1" ht="17.25" customHeight="1" spans="1:7">
      <c r="A338" s="272"/>
      <c r="B338" s="272"/>
      <c r="C338" s="272"/>
      <c r="D338" s="272"/>
      <c r="E338" s="272"/>
      <c r="F338" s="272"/>
      <c r="G338" s="273"/>
    </row>
    <row r="339" s="267" customFormat="1" ht="17.25" customHeight="1" spans="1:7">
      <c r="A339" s="272"/>
      <c r="B339" s="272"/>
      <c r="C339" s="272"/>
      <c r="D339" s="272"/>
      <c r="E339" s="272"/>
      <c r="F339" s="272"/>
      <c r="G339" s="273"/>
    </row>
    <row r="340" s="267" customFormat="1" ht="17.25" customHeight="1" spans="1:7">
      <c r="A340" s="272"/>
      <c r="B340" s="272"/>
      <c r="C340" s="272"/>
      <c r="D340" s="272"/>
      <c r="E340" s="272"/>
      <c r="F340" s="272"/>
      <c r="G340" s="273"/>
    </row>
    <row r="341" s="267" customFormat="1" ht="17.25" customHeight="1" spans="1:7">
      <c r="A341" s="272"/>
      <c r="B341" s="272"/>
      <c r="C341" s="272"/>
      <c r="D341" s="272"/>
      <c r="E341" s="272"/>
      <c r="F341" s="272"/>
      <c r="G341" s="273"/>
    </row>
    <row r="342" s="267" customFormat="1" ht="17.25" customHeight="1" spans="1:7">
      <c r="A342" s="272"/>
      <c r="B342" s="272"/>
      <c r="C342" s="272"/>
      <c r="D342" s="272"/>
      <c r="E342" s="272"/>
      <c r="F342" s="272"/>
      <c r="G342" s="273"/>
    </row>
    <row r="343" s="267" customFormat="1" ht="17.25" customHeight="1" spans="1:7">
      <c r="A343" s="272"/>
      <c r="B343" s="272"/>
      <c r="C343" s="272"/>
      <c r="D343" s="272"/>
      <c r="E343" s="272"/>
      <c r="F343" s="272"/>
      <c r="G343" s="273"/>
    </row>
    <row r="344" s="267" customFormat="1" ht="17.25" customHeight="1" spans="1:7">
      <c r="A344" s="272"/>
      <c r="B344" s="272"/>
      <c r="C344" s="272"/>
      <c r="D344" s="272"/>
      <c r="E344" s="272"/>
      <c r="F344" s="272"/>
      <c r="G344" s="273"/>
    </row>
    <row r="345" s="267" customFormat="1" ht="17.25" customHeight="1" spans="1:7">
      <c r="A345" s="272"/>
      <c r="B345" s="272"/>
      <c r="C345" s="272"/>
      <c r="D345" s="272"/>
      <c r="E345" s="272"/>
      <c r="F345" s="272"/>
      <c r="G345" s="273"/>
    </row>
    <row r="346" s="267" customFormat="1" ht="17.25" customHeight="1" spans="1:7">
      <c r="A346" s="272"/>
      <c r="B346" s="272"/>
      <c r="C346" s="272"/>
      <c r="D346" s="272"/>
      <c r="E346" s="272"/>
      <c r="F346" s="272"/>
      <c r="G346" s="273"/>
    </row>
    <row r="347" s="267" customFormat="1" ht="17.25" customHeight="1" spans="1:7">
      <c r="A347" s="272"/>
      <c r="B347" s="272"/>
      <c r="C347" s="272"/>
      <c r="D347" s="272"/>
      <c r="E347" s="272"/>
      <c r="F347" s="272"/>
      <c r="G347" s="273"/>
    </row>
    <row r="348" s="267" customFormat="1" ht="17.25" customHeight="1" spans="1:7">
      <c r="A348" s="272"/>
      <c r="B348" s="272"/>
      <c r="C348" s="272"/>
      <c r="D348" s="272"/>
      <c r="E348" s="272"/>
      <c r="F348" s="272"/>
      <c r="G348" s="273"/>
    </row>
    <row r="349" s="267" customFormat="1" ht="17.25" customHeight="1" spans="1:7">
      <c r="A349" s="272"/>
      <c r="B349" s="272"/>
      <c r="C349" s="272"/>
      <c r="D349" s="272"/>
      <c r="E349" s="272"/>
      <c r="F349" s="272"/>
      <c r="G349" s="273"/>
    </row>
    <row r="350" s="267" customFormat="1" ht="17.25" customHeight="1" spans="1:7">
      <c r="A350" s="272"/>
      <c r="B350" s="272"/>
      <c r="C350" s="272"/>
      <c r="D350" s="272"/>
      <c r="E350" s="272"/>
      <c r="F350" s="272"/>
      <c r="G350" s="273"/>
    </row>
    <row r="351" s="267" customFormat="1" ht="17.25" customHeight="1" spans="1:7">
      <c r="A351" s="272"/>
      <c r="B351" s="272"/>
      <c r="C351" s="272"/>
      <c r="D351" s="272"/>
      <c r="E351" s="272"/>
      <c r="F351" s="272"/>
      <c r="G351" s="273"/>
    </row>
    <row r="352" s="267" customFormat="1" ht="17.25" customHeight="1" spans="1:7">
      <c r="A352" s="272"/>
      <c r="B352" s="272"/>
      <c r="C352" s="272"/>
      <c r="D352" s="272"/>
      <c r="E352" s="272"/>
      <c r="F352" s="272"/>
      <c r="G352" s="273"/>
    </row>
    <row r="353" s="267" customFormat="1" ht="17.25" customHeight="1" spans="1:7">
      <c r="A353" s="272"/>
      <c r="B353" s="272"/>
      <c r="C353" s="272"/>
      <c r="D353" s="272"/>
      <c r="E353" s="272"/>
      <c r="F353" s="272"/>
      <c r="G353" s="273"/>
    </row>
    <row r="354" s="267" customFormat="1" ht="17.25" customHeight="1" spans="1:7">
      <c r="A354" s="272"/>
      <c r="B354" s="272"/>
      <c r="C354" s="272"/>
      <c r="D354" s="272"/>
      <c r="E354" s="272"/>
      <c r="F354" s="272"/>
      <c r="G354" s="273"/>
    </row>
    <row r="355" s="267" customFormat="1" ht="17.25" customHeight="1" spans="1:7">
      <c r="A355" s="272"/>
      <c r="B355" s="272"/>
      <c r="C355" s="272"/>
      <c r="D355" s="272"/>
      <c r="E355" s="272"/>
      <c r="F355" s="272"/>
      <c r="G355" s="273"/>
    </row>
    <row r="356" s="267" customFormat="1" ht="17.25" customHeight="1" spans="1:7">
      <c r="A356" s="272"/>
      <c r="B356" s="272"/>
      <c r="C356" s="272"/>
      <c r="D356" s="272"/>
      <c r="E356" s="272"/>
      <c r="F356" s="272"/>
      <c r="G356" s="273"/>
    </row>
    <row r="357" s="268" customFormat="1" ht="17.25" customHeight="1" spans="1:7">
      <c r="A357" s="272"/>
      <c r="B357" s="272"/>
      <c r="C357" s="272"/>
      <c r="D357" s="272"/>
      <c r="E357" s="272"/>
      <c r="F357" s="272"/>
      <c r="G357" s="273"/>
    </row>
    <row r="358" s="268" customFormat="1" ht="17.25" customHeight="1" spans="1:7">
      <c r="A358" s="272"/>
      <c r="B358" s="272"/>
      <c r="C358" s="272"/>
      <c r="D358" s="272"/>
      <c r="E358" s="272"/>
      <c r="F358" s="272"/>
      <c r="G358" s="273"/>
    </row>
    <row r="359" s="268" customFormat="1" ht="17.25" customHeight="1" spans="1:7">
      <c r="A359" s="272"/>
      <c r="B359" s="272"/>
      <c r="C359" s="272"/>
      <c r="D359" s="272"/>
      <c r="E359" s="272"/>
      <c r="F359" s="272"/>
      <c r="G359" s="273"/>
    </row>
    <row r="360" s="268" customFormat="1" ht="17.25" customHeight="1" spans="1:7">
      <c r="A360" s="272"/>
      <c r="B360" s="272"/>
      <c r="C360" s="272"/>
      <c r="D360" s="272"/>
      <c r="E360" s="272"/>
      <c r="F360" s="272"/>
      <c r="G360" s="273"/>
    </row>
    <row r="361" s="268" customFormat="1" ht="17.25" customHeight="1" spans="1:7">
      <c r="A361" s="272"/>
      <c r="B361" s="272"/>
      <c r="C361" s="272"/>
      <c r="D361" s="272"/>
      <c r="E361" s="272"/>
      <c r="F361" s="272"/>
      <c r="G361" s="273"/>
    </row>
    <row r="362" s="268" customFormat="1" ht="17.25" customHeight="1" spans="1:7">
      <c r="A362" s="272"/>
      <c r="B362" s="272"/>
      <c r="C362" s="272"/>
      <c r="D362" s="272"/>
      <c r="E362" s="272"/>
      <c r="F362" s="272"/>
      <c r="G362" s="273"/>
    </row>
    <row r="363" s="268" customFormat="1" ht="17.25" customHeight="1" spans="1:7">
      <c r="A363" s="272"/>
      <c r="B363" s="272"/>
      <c r="C363" s="272"/>
      <c r="D363" s="272"/>
      <c r="E363" s="272"/>
      <c r="F363" s="272"/>
      <c r="G363" s="273"/>
    </row>
    <row r="364" s="268" customFormat="1" ht="17.25" customHeight="1" spans="1:7">
      <c r="A364" s="272"/>
      <c r="B364" s="272"/>
      <c r="C364" s="272"/>
      <c r="D364" s="272"/>
      <c r="E364" s="272"/>
      <c r="F364" s="272"/>
      <c r="G364" s="273"/>
    </row>
    <row r="365" s="268" customFormat="1" ht="17.25" customHeight="1" spans="1:7">
      <c r="A365" s="272"/>
      <c r="B365" s="272"/>
      <c r="C365" s="272"/>
      <c r="D365" s="272"/>
      <c r="E365" s="272"/>
      <c r="F365" s="272"/>
      <c r="G365" s="273"/>
    </row>
    <row r="366" s="268" customFormat="1" ht="17.25" customHeight="1" spans="1:7">
      <c r="A366" s="272"/>
      <c r="B366" s="272"/>
      <c r="C366" s="272"/>
      <c r="D366" s="272"/>
      <c r="E366" s="272"/>
      <c r="F366" s="272"/>
      <c r="G366" s="273"/>
    </row>
    <row r="367" s="268" customFormat="1" ht="17.25" customHeight="1" spans="1:7">
      <c r="A367" s="272"/>
      <c r="B367" s="272"/>
      <c r="C367" s="272"/>
      <c r="D367" s="272"/>
      <c r="E367" s="272"/>
      <c r="F367" s="272"/>
      <c r="G367" s="273"/>
    </row>
    <row r="368" s="268" customFormat="1" ht="17.25" customHeight="1" spans="1:7">
      <c r="A368" s="272"/>
      <c r="B368" s="272"/>
      <c r="C368" s="272"/>
      <c r="D368" s="272"/>
      <c r="E368" s="272"/>
      <c r="F368" s="272"/>
      <c r="G368" s="273"/>
    </row>
    <row r="369" s="268" customFormat="1" ht="17.25" customHeight="1" spans="1:7">
      <c r="A369" s="272"/>
      <c r="B369" s="272"/>
      <c r="C369" s="272"/>
      <c r="D369" s="272"/>
      <c r="E369" s="272"/>
      <c r="F369" s="272"/>
      <c r="G369" s="273"/>
    </row>
    <row r="370" s="268" customFormat="1" ht="17.25" customHeight="1" spans="1:7">
      <c r="A370" s="272"/>
      <c r="B370" s="272"/>
      <c r="C370" s="272"/>
      <c r="D370" s="272"/>
      <c r="E370" s="272"/>
      <c r="F370" s="272"/>
      <c r="G370" s="273"/>
    </row>
    <row r="371" s="268" customFormat="1" ht="17.25" customHeight="1" spans="1:7">
      <c r="A371" s="272"/>
      <c r="B371" s="272"/>
      <c r="C371" s="272"/>
      <c r="D371" s="272"/>
      <c r="E371" s="272"/>
      <c r="F371" s="272"/>
      <c r="G371" s="273"/>
    </row>
    <row r="372" s="268" customFormat="1" ht="17.25" customHeight="1" spans="1:7">
      <c r="A372" s="272"/>
      <c r="B372" s="272"/>
      <c r="C372" s="272"/>
      <c r="D372" s="272"/>
      <c r="E372" s="272"/>
      <c r="F372" s="272"/>
      <c r="G372" s="273"/>
    </row>
    <row r="373" s="268" customFormat="1" ht="17.25" customHeight="1" spans="1:7">
      <c r="A373" s="272"/>
      <c r="B373" s="272"/>
      <c r="C373" s="272"/>
      <c r="D373" s="272"/>
      <c r="E373" s="272"/>
      <c r="F373" s="272"/>
      <c r="G373" s="273"/>
    </row>
    <row r="374" s="268" customFormat="1" ht="17.25" customHeight="1" spans="1:7">
      <c r="A374" s="272"/>
      <c r="B374" s="272"/>
      <c r="C374" s="272"/>
      <c r="D374" s="272"/>
      <c r="E374" s="272"/>
      <c r="F374" s="272"/>
      <c r="G374" s="273"/>
    </row>
    <row r="375" s="268" customFormat="1" ht="17.25" customHeight="1" spans="1:7">
      <c r="A375" s="272"/>
      <c r="B375" s="272"/>
      <c r="C375" s="272"/>
      <c r="D375" s="272"/>
      <c r="E375" s="272"/>
      <c r="F375" s="272"/>
      <c r="G375" s="273"/>
    </row>
    <row r="376" s="268" customFormat="1" ht="17.25" customHeight="1" spans="1:7">
      <c r="A376" s="272"/>
      <c r="B376" s="272"/>
      <c r="C376" s="272"/>
      <c r="D376" s="272"/>
      <c r="E376" s="272"/>
      <c r="F376" s="272"/>
      <c r="G376" s="273"/>
    </row>
    <row r="377" s="268" customFormat="1" ht="17.25" customHeight="1" spans="1:7">
      <c r="A377" s="272"/>
      <c r="B377" s="272"/>
      <c r="C377" s="272"/>
      <c r="D377" s="272"/>
      <c r="E377" s="272"/>
      <c r="F377" s="272"/>
      <c r="G377" s="273"/>
    </row>
    <row r="378" s="268" customFormat="1" ht="17.25" customHeight="1" spans="1:7">
      <c r="A378" s="272"/>
      <c r="B378" s="272"/>
      <c r="C378" s="272"/>
      <c r="D378" s="272"/>
      <c r="E378" s="272"/>
      <c r="F378" s="272"/>
      <c r="G378" s="273"/>
    </row>
    <row r="379" s="268" customFormat="1" ht="17.25" customHeight="1" spans="1:7">
      <c r="A379" s="272"/>
      <c r="B379" s="272"/>
      <c r="C379" s="272"/>
      <c r="D379" s="272"/>
      <c r="E379" s="272"/>
      <c r="F379" s="272"/>
      <c r="G379" s="273"/>
    </row>
    <row r="380" s="268" customFormat="1" ht="17.25" customHeight="1" spans="1:7">
      <c r="A380" s="272"/>
      <c r="B380" s="272"/>
      <c r="C380" s="272"/>
      <c r="D380" s="272"/>
      <c r="E380" s="272"/>
      <c r="F380" s="272"/>
      <c r="G380" s="273"/>
    </row>
    <row r="381" s="268" customFormat="1" ht="17.25" customHeight="1" spans="1:7">
      <c r="A381" s="272"/>
      <c r="B381" s="272"/>
      <c r="C381" s="272"/>
      <c r="D381" s="272"/>
      <c r="E381" s="272"/>
      <c r="F381" s="272"/>
      <c r="G381" s="273"/>
    </row>
    <row r="382" s="268" customFormat="1" ht="17.25" customHeight="1" spans="1:7">
      <c r="A382" s="272"/>
      <c r="B382" s="272"/>
      <c r="C382" s="272"/>
      <c r="D382" s="272"/>
      <c r="E382" s="272"/>
      <c r="F382" s="272"/>
      <c r="G382" s="273"/>
    </row>
    <row r="383" s="268" customFormat="1" ht="17.25" customHeight="1" spans="1:7">
      <c r="A383" s="272"/>
      <c r="B383" s="272"/>
      <c r="C383" s="272"/>
      <c r="D383" s="272"/>
      <c r="E383" s="272"/>
      <c r="F383" s="272"/>
      <c r="G383" s="273"/>
    </row>
    <row r="384" s="268" customFormat="1" ht="17.25" customHeight="1" spans="1:7">
      <c r="A384" s="272"/>
      <c r="B384" s="272"/>
      <c r="C384" s="272"/>
      <c r="D384" s="272"/>
      <c r="E384" s="272"/>
      <c r="F384" s="272"/>
      <c r="G384" s="273"/>
    </row>
    <row r="385" s="268" customFormat="1" ht="17.25" customHeight="1" spans="1:7">
      <c r="A385" s="272"/>
      <c r="B385" s="272"/>
      <c r="C385" s="272"/>
      <c r="D385" s="272"/>
      <c r="E385" s="272"/>
      <c r="F385" s="272"/>
      <c r="G385" s="273"/>
    </row>
    <row r="386" s="268" customFormat="1" ht="17.25" customHeight="1" spans="1:7">
      <c r="A386" s="272"/>
      <c r="B386" s="272"/>
      <c r="C386" s="272"/>
      <c r="D386" s="272"/>
      <c r="E386" s="272"/>
      <c r="F386" s="272"/>
      <c r="G386" s="273"/>
    </row>
    <row r="387" s="268" customFormat="1" ht="17.25" customHeight="1" spans="1:7">
      <c r="A387" s="272"/>
      <c r="B387" s="272"/>
      <c r="C387" s="272"/>
      <c r="D387" s="272"/>
      <c r="E387" s="272"/>
      <c r="F387" s="272"/>
      <c r="G387" s="273"/>
    </row>
    <row r="388" s="268" customFormat="1" ht="17.25" customHeight="1" spans="1:7">
      <c r="A388" s="272"/>
      <c r="B388" s="272"/>
      <c r="C388" s="272"/>
      <c r="D388" s="272"/>
      <c r="E388" s="272"/>
      <c r="F388" s="272"/>
      <c r="G388" s="273"/>
    </row>
    <row r="389" s="268" customFormat="1" ht="17.25" customHeight="1" spans="1:7">
      <c r="A389" s="272"/>
      <c r="B389" s="272"/>
      <c r="C389" s="272"/>
      <c r="D389" s="272"/>
      <c r="E389" s="272"/>
      <c r="F389" s="272"/>
      <c r="G389" s="273"/>
    </row>
    <row r="390" s="267" customFormat="1" ht="17.25" customHeight="1" spans="1:7">
      <c r="A390" s="272"/>
      <c r="B390" s="272"/>
      <c r="C390" s="272"/>
      <c r="D390" s="272"/>
      <c r="E390" s="272"/>
      <c r="F390" s="272"/>
      <c r="G390" s="273"/>
    </row>
    <row r="391" s="268" customFormat="1" ht="17.25" customHeight="1" spans="1:7">
      <c r="A391" s="272"/>
      <c r="B391" s="272"/>
      <c r="C391" s="272"/>
      <c r="D391" s="272"/>
      <c r="E391" s="272"/>
      <c r="F391" s="272"/>
      <c r="G391" s="273"/>
    </row>
    <row r="392" s="267" customFormat="1" ht="17.25" customHeight="1" spans="1:7">
      <c r="A392" s="272"/>
      <c r="B392" s="272"/>
      <c r="C392" s="272"/>
      <c r="D392" s="272"/>
      <c r="E392" s="272"/>
      <c r="F392" s="272"/>
      <c r="G392" s="273"/>
    </row>
    <row r="393" s="267" customFormat="1" ht="17.25" customHeight="1" spans="1:7">
      <c r="A393" s="272"/>
      <c r="B393" s="272"/>
      <c r="C393" s="272"/>
      <c r="D393" s="272"/>
      <c r="E393" s="272"/>
      <c r="F393" s="272"/>
      <c r="G393" s="273"/>
    </row>
    <row r="394" s="267" customFormat="1" ht="17.25" customHeight="1" spans="1:7">
      <c r="A394" s="272"/>
      <c r="B394" s="272"/>
      <c r="C394" s="272"/>
      <c r="D394" s="272"/>
      <c r="E394" s="272"/>
      <c r="F394" s="272"/>
      <c r="G394" s="273"/>
    </row>
    <row r="395" s="267" customFormat="1" ht="17.25" customHeight="1" spans="1:7">
      <c r="A395" s="272"/>
      <c r="B395" s="272"/>
      <c r="C395" s="272"/>
      <c r="D395" s="272"/>
      <c r="E395" s="272"/>
      <c r="F395" s="272"/>
      <c r="G395" s="273"/>
    </row>
    <row r="396" s="267" customFormat="1" ht="17.25" customHeight="1" spans="1:7">
      <c r="A396" s="272"/>
      <c r="B396" s="272"/>
      <c r="C396" s="272"/>
      <c r="D396" s="272"/>
      <c r="E396" s="272"/>
      <c r="F396" s="272"/>
      <c r="G396" s="273"/>
    </row>
    <row r="397" s="267" customFormat="1" ht="17.25" customHeight="1" spans="1:7">
      <c r="A397" s="272"/>
      <c r="B397" s="272"/>
      <c r="C397" s="272"/>
      <c r="D397" s="272"/>
      <c r="E397" s="272"/>
      <c r="F397" s="272"/>
      <c r="G397" s="273"/>
    </row>
    <row r="398" s="267" customFormat="1" ht="17.25" customHeight="1" spans="1:7">
      <c r="A398" s="272"/>
      <c r="B398" s="272"/>
      <c r="C398" s="272"/>
      <c r="D398" s="272"/>
      <c r="E398" s="272"/>
      <c r="F398" s="272"/>
      <c r="G398" s="273"/>
    </row>
    <row r="399" s="267" customFormat="1" ht="17.25" customHeight="1" spans="1:7">
      <c r="A399" s="272"/>
      <c r="B399" s="272"/>
      <c r="C399" s="272"/>
      <c r="D399" s="272"/>
      <c r="E399" s="272"/>
      <c r="F399" s="272"/>
      <c r="G399" s="273"/>
    </row>
    <row r="400" s="267" customFormat="1" ht="17.25" customHeight="1" spans="1:7">
      <c r="A400" s="272"/>
      <c r="B400" s="272"/>
      <c r="C400" s="272"/>
      <c r="D400" s="272"/>
      <c r="E400" s="272"/>
      <c r="F400" s="272"/>
      <c r="G400" s="273"/>
    </row>
    <row r="401" s="267" customFormat="1" ht="17.25" customHeight="1" spans="1:7">
      <c r="A401" s="272"/>
      <c r="B401" s="272"/>
      <c r="C401" s="272"/>
      <c r="D401" s="272"/>
      <c r="E401" s="272"/>
      <c r="F401" s="272"/>
      <c r="G401" s="273"/>
    </row>
    <row r="402" s="267" customFormat="1" ht="17.25" customHeight="1" spans="1:7">
      <c r="A402" s="272"/>
      <c r="B402" s="272"/>
      <c r="C402" s="272"/>
      <c r="D402" s="272"/>
      <c r="E402" s="272"/>
      <c r="F402" s="272"/>
      <c r="G402" s="273"/>
    </row>
    <row r="403" s="267" customFormat="1" ht="17.25" customHeight="1" spans="1:7">
      <c r="A403" s="272"/>
      <c r="B403" s="272"/>
      <c r="C403" s="272"/>
      <c r="D403" s="272"/>
      <c r="E403" s="272"/>
      <c r="F403" s="272"/>
      <c r="G403" s="273"/>
    </row>
    <row r="404" s="267" customFormat="1" ht="17.25" customHeight="1" spans="1:7">
      <c r="A404" s="272"/>
      <c r="B404" s="272"/>
      <c r="C404" s="272"/>
      <c r="D404" s="272"/>
      <c r="E404" s="272"/>
      <c r="F404" s="272"/>
      <c r="G404" s="273"/>
    </row>
    <row r="405" s="267" customFormat="1" ht="17.25" customHeight="1" spans="1:7">
      <c r="A405" s="272"/>
      <c r="B405" s="272"/>
      <c r="C405" s="272"/>
      <c r="D405" s="272"/>
      <c r="E405" s="272"/>
      <c r="F405" s="272"/>
      <c r="G405" s="273"/>
    </row>
    <row r="406" s="267" customFormat="1" ht="17.25" customHeight="1" spans="1:7">
      <c r="A406" s="272"/>
      <c r="B406" s="272"/>
      <c r="C406" s="272"/>
      <c r="D406" s="272"/>
      <c r="E406" s="272"/>
      <c r="F406" s="272"/>
      <c r="G406" s="273"/>
    </row>
    <row r="407" s="267" customFormat="1" ht="17.25" customHeight="1" spans="1:7">
      <c r="A407" s="272"/>
      <c r="B407" s="272"/>
      <c r="C407" s="272"/>
      <c r="D407" s="272"/>
      <c r="E407" s="272"/>
      <c r="F407" s="272"/>
      <c r="G407" s="273"/>
    </row>
    <row r="408" s="267" customFormat="1" ht="17.25" customHeight="1" spans="1:7">
      <c r="A408" s="272"/>
      <c r="B408" s="272"/>
      <c r="C408" s="272"/>
      <c r="D408" s="272"/>
      <c r="E408" s="272"/>
      <c r="F408" s="272"/>
      <c r="G408" s="273"/>
    </row>
    <row r="409" s="267" customFormat="1" ht="17.25" customHeight="1" spans="1:7">
      <c r="A409" s="272"/>
      <c r="B409" s="272"/>
      <c r="C409" s="272"/>
      <c r="D409" s="272"/>
      <c r="E409" s="272"/>
      <c r="F409" s="272"/>
      <c r="G409" s="273"/>
    </row>
    <row r="410" s="267" customFormat="1" ht="17.25" customHeight="1" spans="1:7">
      <c r="A410" s="272"/>
      <c r="B410" s="272"/>
      <c r="C410" s="272"/>
      <c r="D410" s="272"/>
      <c r="E410" s="272"/>
      <c r="F410" s="272"/>
      <c r="G410" s="273"/>
    </row>
    <row r="411" s="267" customFormat="1" ht="17.25" customHeight="1" spans="1:7">
      <c r="A411" s="272"/>
      <c r="B411" s="272"/>
      <c r="C411" s="272"/>
      <c r="D411" s="272"/>
      <c r="E411" s="272"/>
      <c r="F411" s="272"/>
      <c r="G411" s="273"/>
    </row>
    <row r="412" s="267" customFormat="1" ht="17.25" customHeight="1" spans="1:7">
      <c r="A412" s="272"/>
      <c r="B412" s="272"/>
      <c r="C412" s="272"/>
      <c r="D412" s="272"/>
      <c r="E412" s="272"/>
      <c r="F412" s="272"/>
      <c r="G412" s="273"/>
    </row>
    <row r="413" s="267" customFormat="1" ht="17.25" customHeight="1" spans="1:7">
      <c r="A413" s="272"/>
      <c r="B413" s="272"/>
      <c r="C413" s="272"/>
      <c r="D413" s="272"/>
      <c r="E413" s="272"/>
      <c r="F413" s="272"/>
      <c r="G413" s="273"/>
    </row>
    <row r="414" s="267" customFormat="1" ht="17.25" customHeight="1" spans="1:7">
      <c r="A414" s="272"/>
      <c r="B414" s="272"/>
      <c r="C414" s="272"/>
      <c r="D414" s="272"/>
      <c r="E414" s="272"/>
      <c r="F414" s="272"/>
      <c r="G414" s="273"/>
    </row>
    <row r="415" s="267" customFormat="1" ht="17.25" customHeight="1" spans="1:7">
      <c r="A415" s="272"/>
      <c r="B415" s="272"/>
      <c r="C415" s="272"/>
      <c r="D415" s="272"/>
      <c r="E415" s="272"/>
      <c r="F415" s="272"/>
      <c r="G415" s="273"/>
    </row>
    <row r="416" s="267" customFormat="1" ht="17.25" customHeight="1" spans="1:7">
      <c r="A416" s="272"/>
      <c r="B416" s="272"/>
      <c r="C416" s="272"/>
      <c r="D416" s="272"/>
      <c r="E416" s="272"/>
      <c r="F416" s="272"/>
      <c r="G416" s="273"/>
    </row>
    <row r="417" s="267" customFormat="1" ht="17.25" customHeight="1" spans="1:7">
      <c r="A417" s="272"/>
      <c r="B417" s="272"/>
      <c r="C417" s="272"/>
      <c r="D417" s="272"/>
      <c r="E417" s="272"/>
      <c r="F417" s="272"/>
      <c r="G417" s="273"/>
    </row>
    <row r="418" s="267" customFormat="1" ht="17.25" customHeight="1" spans="1:7">
      <c r="A418" s="272"/>
      <c r="B418" s="272"/>
      <c r="C418" s="272"/>
      <c r="D418" s="272"/>
      <c r="E418" s="272"/>
      <c r="F418" s="272"/>
      <c r="G418" s="273"/>
    </row>
    <row r="419" s="267" customFormat="1" ht="17.25" customHeight="1" spans="1:7">
      <c r="A419" s="272"/>
      <c r="B419" s="272"/>
      <c r="C419" s="272"/>
      <c r="D419" s="272"/>
      <c r="E419" s="272"/>
      <c r="F419" s="272"/>
      <c r="G419" s="273"/>
    </row>
    <row r="420" s="267" customFormat="1" ht="17.25" customHeight="1" spans="1:7">
      <c r="A420" s="272"/>
      <c r="B420" s="272"/>
      <c r="C420" s="272"/>
      <c r="D420" s="272"/>
      <c r="E420" s="272"/>
      <c r="F420" s="272"/>
      <c r="G420" s="273"/>
    </row>
    <row r="421" s="267" customFormat="1" ht="17.25" customHeight="1" spans="1:7">
      <c r="A421" s="272"/>
      <c r="B421" s="272"/>
      <c r="C421" s="272"/>
      <c r="D421" s="272"/>
      <c r="E421" s="272"/>
      <c r="F421" s="272"/>
      <c r="G421" s="273"/>
    </row>
    <row r="422" s="267" customFormat="1" ht="17.25" customHeight="1" spans="1:7">
      <c r="A422" s="272"/>
      <c r="B422" s="272"/>
      <c r="C422" s="272"/>
      <c r="D422" s="272"/>
      <c r="E422" s="272"/>
      <c r="F422" s="272"/>
      <c r="G422" s="273"/>
    </row>
    <row r="423" s="267" customFormat="1" ht="17.25" customHeight="1" spans="1:7">
      <c r="A423" s="272"/>
      <c r="B423" s="272"/>
      <c r="C423" s="272"/>
      <c r="D423" s="272"/>
      <c r="E423" s="272"/>
      <c r="F423" s="272"/>
      <c r="G423" s="273"/>
    </row>
    <row r="424" s="267" customFormat="1" ht="17.25" customHeight="1" spans="1:7">
      <c r="A424" s="272"/>
      <c r="B424" s="272"/>
      <c r="C424" s="272"/>
      <c r="D424" s="272"/>
      <c r="E424" s="272"/>
      <c r="F424" s="272"/>
      <c r="G424" s="273"/>
    </row>
    <row r="425" s="267" customFormat="1" ht="17.25" customHeight="1" spans="1:7">
      <c r="A425" s="272"/>
      <c r="B425" s="272"/>
      <c r="C425" s="272"/>
      <c r="D425" s="272"/>
      <c r="E425" s="272"/>
      <c r="F425" s="272"/>
      <c r="G425" s="273"/>
    </row>
    <row r="426" s="267" customFormat="1" ht="17.25" customHeight="1" spans="1:7">
      <c r="A426" s="272"/>
      <c r="B426" s="272"/>
      <c r="C426" s="272"/>
      <c r="D426" s="272"/>
      <c r="E426" s="272"/>
      <c r="F426" s="272"/>
      <c r="G426" s="273"/>
    </row>
    <row r="427" s="267" customFormat="1" ht="17.25" customHeight="1" spans="1:7">
      <c r="A427" s="272"/>
      <c r="B427" s="272"/>
      <c r="C427" s="272"/>
      <c r="D427" s="272"/>
      <c r="E427" s="272"/>
      <c r="F427" s="272"/>
      <c r="G427" s="273"/>
    </row>
    <row r="428" s="267" customFormat="1" ht="17.25" customHeight="1" spans="1:7">
      <c r="A428" s="272"/>
      <c r="B428" s="272"/>
      <c r="C428" s="272"/>
      <c r="D428" s="272"/>
      <c r="E428" s="272"/>
      <c r="F428" s="272"/>
      <c r="G428" s="273"/>
    </row>
    <row r="429" s="267" customFormat="1" ht="17.25" customHeight="1" spans="1:7">
      <c r="A429" s="272"/>
      <c r="B429" s="272"/>
      <c r="C429" s="272"/>
      <c r="D429" s="272"/>
      <c r="E429" s="272"/>
      <c r="F429" s="272"/>
      <c r="G429" s="273"/>
    </row>
    <row r="430" s="267" customFormat="1" ht="17.25" customHeight="1" spans="1:7">
      <c r="A430" s="272"/>
      <c r="B430" s="272"/>
      <c r="C430" s="272"/>
      <c r="D430" s="272"/>
      <c r="E430" s="272"/>
      <c r="F430" s="272"/>
      <c r="G430" s="273"/>
    </row>
    <row r="431" s="267" customFormat="1" ht="17.25" customHeight="1" spans="1:7">
      <c r="A431" s="272"/>
      <c r="B431" s="272"/>
      <c r="C431" s="272"/>
      <c r="D431" s="272"/>
      <c r="E431" s="272"/>
      <c r="F431" s="272"/>
      <c r="G431" s="273"/>
    </row>
    <row r="432" s="267" customFormat="1" ht="17.25" customHeight="1" spans="1:7">
      <c r="A432" s="272"/>
      <c r="B432" s="272"/>
      <c r="C432" s="272"/>
      <c r="D432" s="272"/>
      <c r="E432" s="272"/>
      <c r="F432" s="272"/>
      <c r="G432" s="273"/>
    </row>
    <row r="433" s="267" customFormat="1" ht="17.25" customHeight="1" spans="1:7">
      <c r="A433" s="272"/>
      <c r="B433" s="272"/>
      <c r="C433" s="272"/>
      <c r="D433" s="272"/>
      <c r="E433" s="272"/>
      <c r="F433" s="272"/>
      <c r="G433" s="273"/>
    </row>
    <row r="434" s="267" customFormat="1" ht="17.25" customHeight="1" spans="1:7">
      <c r="A434" s="272"/>
      <c r="B434" s="272"/>
      <c r="C434" s="272"/>
      <c r="D434" s="272"/>
      <c r="E434" s="272"/>
      <c r="F434" s="272"/>
      <c r="G434" s="273"/>
    </row>
    <row r="435" s="267" customFormat="1" ht="17.25" customHeight="1" spans="1:7">
      <c r="A435" s="272"/>
      <c r="B435" s="272"/>
      <c r="C435" s="272"/>
      <c r="D435" s="272"/>
      <c r="E435" s="272"/>
      <c r="F435" s="272"/>
      <c r="G435" s="273"/>
    </row>
    <row r="436" s="267" customFormat="1" ht="17.25" customHeight="1" spans="1:7">
      <c r="A436" s="272"/>
      <c r="B436" s="272"/>
      <c r="C436" s="272"/>
      <c r="D436" s="272"/>
      <c r="E436" s="272"/>
      <c r="F436" s="272"/>
      <c r="G436" s="273"/>
    </row>
    <row r="437" s="267" customFormat="1" ht="17.25" customHeight="1" spans="1:7">
      <c r="A437" s="272"/>
      <c r="B437" s="272"/>
      <c r="C437" s="272"/>
      <c r="D437" s="272"/>
      <c r="E437" s="272"/>
      <c r="F437" s="272"/>
      <c r="G437" s="273"/>
    </row>
    <row r="438" s="267" customFormat="1" ht="17.25" customHeight="1" spans="1:7">
      <c r="A438" s="272"/>
      <c r="B438" s="272"/>
      <c r="C438" s="272"/>
      <c r="D438" s="272"/>
      <c r="E438" s="272"/>
      <c r="F438" s="272"/>
      <c r="G438" s="273"/>
    </row>
    <row r="439" s="267" customFormat="1" ht="17.25" customHeight="1" spans="1:7">
      <c r="A439" s="272"/>
      <c r="B439" s="272"/>
      <c r="C439" s="272"/>
      <c r="D439" s="272"/>
      <c r="E439" s="272"/>
      <c r="F439" s="272"/>
      <c r="G439" s="273"/>
    </row>
    <row r="440" s="267" customFormat="1" ht="17.25" customHeight="1" spans="1:7">
      <c r="A440" s="272"/>
      <c r="B440" s="272"/>
      <c r="C440" s="272"/>
      <c r="D440" s="272"/>
      <c r="E440" s="272"/>
      <c r="F440" s="272"/>
      <c r="G440" s="273"/>
    </row>
    <row r="441" s="267" customFormat="1" ht="17.25" customHeight="1" spans="1:7">
      <c r="A441" s="272"/>
      <c r="B441" s="272"/>
      <c r="C441" s="272"/>
      <c r="D441" s="272"/>
      <c r="E441" s="272"/>
      <c r="F441" s="272"/>
      <c r="G441" s="273"/>
    </row>
    <row r="442" s="267" customFormat="1" ht="17.25" customHeight="1" spans="1:7">
      <c r="A442" s="272"/>
      <c r="B442" s="272"/>
      <c r="C442" s="272"/>
      <c r="D442" s="272"/>
      <c r="E442" s="272"/>
      <c r="F442" s="272"/>
      <c r="G442" s="273"/>
    </row>
    <row r="443" s="267" customFormat="1" ht="17.25" customHeight="1" spans="1:7">
      <c r="A443" s="272"/>
      <c r="B443" s="272"/>
      <c r="C443" s="272"/>
      <c r="D443" s="272"/>
      <c r="E443" s="272"/>
      <c r="F443" s="272"/>
      <c r="G443" s="273"/>
    </row>
    <row r="444" s="267" customFormat="1" ht="17.25" customHeight="1" spans="1:7">
      <c r="A444" s="272"/>
      <c r="B444" s="272"/>
      <c r="C444" s="272"/>
      <c r="D444" s="272"/>
      <c r="E444" s="272"/>
      <c r="F444" s="272"/>
      <c r="G444" s="273"/>
    </row>
    <row r="445" s="267" customFormat="1" ht="17.25" customHeight="1" spans="1:7">
      <c r="A445" s="272"/>
      <c r="B445" s="272"/>
      <c r="C445" s="272"/>
      <c r="D445" s="272"/>
      <c r="E445" s="272"/>
      <c r="F445" s="272"/>
      <c r="G445" s="273"/>
    </row>
    <row r="446" s="267" customFormat="1" ht="17.25" customHeight="1" spans="1:7">
      <c r="A446" s="272"/>
      <c r="B446" s="272"/>
      <c r="C446" s="272"/>
      <c r="D446" s="272"/>
      <c r="E446" s="272"/>
      <c r="F446" s="272"/>
      <c r="G446" s="273"/>
    </row>
    <row r="447" s="267" customFormat="1" ht="17.25" customHeight="1" spans="1:7">
      <c r="A447" s="272"/>
      <c r="B447" s="272"/>
      <c r="C447" s="272"/>
      <c r="D447" s="272"/>
      <c r="E447" s="272"/>
      <c r="F447" s="272"/>
      <c r="G447" s="273"/>
    </row>
    <row r="448" s="267" customFormat="1" ht="17.25" customHeight="1" spans="1:7">
      <c r="A448" s="272"/>
      <c r="B448" s="272"/>
      <c r="C448" s="272"/>
      <c r="D448" s="272"/>
      <c r="E448" s="272"/>
      <c r="F448" s="272"/>
      <c r="G448" s="273"/>
    </row>
    <row r="449" s="267" customFormat="1" ht="17.25" customHeight="1" spans="1:7">
      <c r="A449" s="272"/>
      <c r="B449" s="272"/>
      <c r="C449" s="272"/>
      <c r="D449" s="272"/>
      <c r="E449" s="272"/>
      <c r="F449" s="272"/>
      <c r="G449" s="273"/>
    </row>
    <row r="450" s="267" customFormat="1" ht="17.25" customHeight="1" spans="1:7">
      <c r="A450" s="272"/>
      <c r="B450" s="272"/>
      <c r="C450" s="272"/>
      <c r="D450" s="272"/>
      <c r="E450" s="272"/>
      <c r="F450" s="272"/>
      <c r="G450" s="273"/>
    </row>
    <row r="451" s="267" customFormat="1" ht="17.25" customHeight="1" spans="1:7">
      <c r="A451" s="272"/>
      <c r="B451" s="272"/>
      <c r="C451" s="272"/>
      <c r="D451" s="272"/>
      <c r="E451" s="272"/>
      <c r="F451" s="272"/>
      <c r="G451" s="273"/>
    </row>
    <row r="452" s="267" customFormat="1" ht="17.25" customHeight="1" spans="1:7">
      <c r="A452" s="272"/>
      <c r="B452" s="272"/>
      <c r="C452" s="272"/>
      <c r="D452" s="272"/>
      <c r="E452" s="272"/>
      <c r="F452" s="272"/>
      <c r="G452" s="273"/>
    </row>
    <row r="453" s="267" customFormat="1" ht="17.25" customHeight="1" spans="1:7">
      <c r="A453" s="272"/>
      <c r="B453" s="272"/>
      <c r="C453" s="272"/>
      <c r="D453" s="272"/>
      <c r="E453" s="272"/>
      <c r="F453" s="272"/>
      <c r="G453" s="273"/>
    </row>
    <row r="454" s="268" customFormat="1" ht="17.25" customHeight="1" spans="1:7">
      <c r="A454" s="272"/>
      <c r="B454" s="272"/>
      <c r="C454" s="272"/>
      <c r="D454" s="272"/>
      <c r="E454" s="272"/>
      <c r="F454" s="272"/>
      <c r="G454" s="273"/>
    </row>
    <row r="455" s="270" customFormat="1" ht="17.25" customHeight="1" spans="1:9">
      <c r="A455" s="272"/>
      <c r="B455" s="272"/>
      <c r="C455" s="272"/>
      <c r="D455" s="272"/>
      <c r="E455" s="272"/>
      <c r="F455" s="272"/>
      <c r="G455" s="273"/>
      <c r="I455" s="312"/>
    </row>
    <row r="456" s="267" customFormat="1" ht="17.25" customHeight="1" spans="1:7">
      <c r="A456" s="272"/>
      <c r="B456" s="272"/>
      <c r="C456" s="272"/>
      <c r="D456" s="272"/>
      <c r="E456" s="272"/>
      <c r="F456" s="272"/>
      <c r="G456" s="273"/>
    </row>
    <row r="457" s="267" customFormat="1" ht="17.25" customHeight="1" spans="1:7">
      <c r="A457" s="272"/>
      <c r="B457" s="272"/>
      <c r="C457" s="272"/>
      <c r="D457" s="272"/>
      <c r="E457" s="272"/>
      <c r="F457" s="272"/>
      <c r="G457" s="273"/>
    </row>
    <row r="458" s="267" customFormat="1" ht="17.25" customHeight="1" spans="1:7">
      <c r="A458" s="272"/>
      <c r="B458" s="272"/>
      <c r="C458" s="272"/>
      <c r="D458" s="272"/>
      <c r="E458" s="272"/>
      <c r="F458" s="272"/>
      <c r="G458" s="273"/>
    </row>
    <row r="459" s="267" customFormat="1" ht="17.25" customHeight="1" spans="1:7">
      <c r="A459" s="272"/>
      <c r="B459" s="272"/>
      <c r="C459" s="272"/>
      <c r="D459" s="272"/>
      <c r="E459" s="272"/>
      <c r="F459" s="272"/>
      <c r="G459" s="273"/>
    </row>
    <row r="460" s="267" customFormat="1" ht="17.25" customHeight="1" spans="1:7">
      <c r="A460" s="272"/>
      <c r="B460" s="272"/>
      <c r="C460" s="272"/>
      <c r="D460" s="272"/>
      <c r="E460" s="272"/>
      <c r="F460" s="272"/>
      <c r="G460" s="273"/>
    </row>
    <row r="461" s="267" customFormat="1" ht="17.25" customHeight="1" spans="1:7">
      <c r="A461" s="272"/>
      <c r="B461" s="272"/>
      <c r="C461" s="272"/>
      <c r="D461" s="272"/>
      <c r="E461" s="272"/>
      <c r="F461" s="272"/>
      <c r="G461" s="273"/>
    </row>
    <row r="462" s="267" customFormat="1" ht="17.25" customHeight="1" spans="1:7">
      <c r="A462" s="272"/>
      <c r="B462" s="272"/>
      <c r="C462" s="272"/>
      <c r="D462" s="272"/>
      <c r="E462" s="272"/>
      <c r="F462" s="272"/>
      <c r="G462" s="273"/>
    </row>
    <row r="463" s="267" customFormat="1" ht="17.25" customHeight="1" spans="1:7">
      <c r="A463" s="272"/>
      <c r="B463" s="272"/>
      <c r="C463" s="272"/>
      <c r="D463" s="272"/>
      <c r="E463" s="272"/>
      <c r="F463" s="272"/>
      <c r="G463" s="273"/>
    </row>
    <row r="464" s="267" customFormat="1" ht="17.25" customHeight="1" spans="1:7">
      <c r="A464" s="272"/>
      <c r="B464" s="272"/>
      <c r="C464" s="272"/>
      <c r="D464" s="272"/>
      <c r="E464" s="272"/>
      <c r="F464" s="272"/>
      <c r="G464" s="273"/>
    </row>
    <row r="465" s="267" customFormat="1" ht="17.25" customHeight="1" spans="1:7">
      <c r="A465" s="272"/>
      <c r="B465" s="272"/>
      <c r="C465" s="272"/>
      <c r="D465" s="272"/>
      <c r="E465" s="272"/>
      <c r="F465" s="272"/>
      <c r="G465" s="273"/>
    </row>
    <row r="466" s="267" customFormat="1" ht="17.25" customHeight="1" spans="1:7">
      <c r="A466" s="272"/>
      <c r="B466" s="272"/>
      <c r="C466" s="272"/>
      <c r="D466" s="272"/>
      <c r="E466" s="272"/>
      <c r="F466" s="272"/>
      <c r="G466" s="273"/>
    </row>
    <row r="467" s="267" customFormat="1" ht="17.25" customHeight="1" spans="1:7">
      <c r="A467" s="272"/>
      <c r="B467" s="272"/>
      <c r="C467" s="272"/>
      <c r="D467" s="272"/>
      <c r="E467" s="272"/>
      <c r="F467" s="272"/>
      <c r="G467" s="273"/>
    </row>
    <row r="468" s="267" customFormat="1" ht="17.25" customHeight="1" spans="1:7">
      <c r="A468" s="272"/>
      <c r="B468" s="272"/>
      <c r="C468" s="272"/>
      <c r="D468" s="272"/>
      <c r="E468" s="272"/>
      <c r="F468" s="272"/>
      <c r="G468" s="273"/>
    </row>
    <row r="469" s="267" customFormat="1" ht="17.25" customHeight="1" spans="1:7">
      <c r="A469" s="272"/>
      <c r="B469" s="272"/>
      <c r="C469" s="272"/>
      <c r="D469" s="272"/>
      <c r="E469" s="272"/>
      <c r="F469" s="272"/>
      <c r="G469" s="273"/>
    </row>
    <row r="470" s="267" customFormat="1" ht="17.25" customHeight="1" spans="1:7">
      <c r="A470" s="272"/>
      <c r="B470" s="272"/>
      <c r="C470" s="272"/>
      <c r="D470" s="272"/>
      <c r="E470" s="272"/>
      <c r="F470" s="272"/>
      <c r="G470" s="273"/>
    </row>
    <row r="471" s="267" customFormat="1" ht="17.25" customHeight="1" spans="1:7">
      <c r="A471" s="272"/>
      <c r="B471" s="272"/>
      <c r="C471" s="272"/>
      <c r="D471" s="272"/>
      <c r="E471" s="272"/>
      <c r="F471" s="272"/>
      <c r="G471" s="273"/>
    </row>
    <row r="472" s="267" customFormat="1" ht="17.25" customHeight="1" spans="1:7">
      <c r="A472" s="272"/>
      <c r="B472" s="272"/>
      <c r="C472" s="272"/>
      <c r="D472" s="272"/>
      <c r="E472" s="272"/>
      <c r="F472" s="272"/>
      <c r="G472" s="273"/>
    </row>
    <row r="473" s="267" customFormat="1" ht="17.25" customHeight="1" spans="1:7">
      <c r="A473" s="272"/>
      <c r="B473" s="272"/>
      <c r="C473" s="272"/>
      <c r="D473" s="272"/>
      <c r="E473" s="272"/>
      <c r="F473" s="272"/>
      <c r="G473" s="273"/>
    </row>
    <row r="474" s="267" customFormat="1" ht="17.25" customHeight="1" spans="1:7">
      <c r="A474" s="272"/>
      <c r="B474" s="272"/>
      <c r="C474" s="272"/>
      <c r="D474" s="272"/>
      <c r="E474" s="272"/>
      <c r="F474" s="272"/>
      <c r="G474" s="273"/>
    </row>
    <row r="475" s="267" customFormat="1" ht="17.25" customHeight="1" spans="1:7">
      <c r="A475" s="272"/>
      <c r="B475" s="272"/>
      <c r="C475" s="272"/>
      <c r="D475" s="272"/>
      <c r="E475" s="272"/>
      <c r="F475" s="272"/>
      <c r="G475" s="273"/>
    </row>
    <row r="476" s="267" customFormat="1" ht="17.25" customHeight="1" spans="1:7">
      <c r="A476" s="272"/>
      <c r="B476" s="272"/>
      <c r="C476" s="272"/>
      <c r="D476" s="272"/>
      <c r="E476" s="272"/>
      <c r="F476" s="272"/>
      <c r="G476" s="273"/>
    </row>
    <row r="477" s="267" customFormat="1" ht="17.25" customHeight="1" spans="1:7">
      <c r="A477" s="272"/>
      <c r="B477" s="272"/>
      <c r="C477" s="272"/>
      <c r="D477" s="272"/>
      <c r="E477" s="272"/>
      <c r="F477" s="272"/>
      <c r="G477" s="273"/>
    </row>
    <row r="478" s="267" customFormat="1" ht="17.25" customHeight="1" spans="1:7">
      <c r="A478" s="272"/>
      <c r="B478" s="272"/>
      <c r="C478" s="272"/>
      <c r="D478" s="272"/>
      <c r="E478" s="272"/>
      <c r="F478" s="272"/>
      <c r="G478" s="273"/>
    </row>
    <row r="479" s="267" customFormat="1" ht="17.25" customHeight="1" spans="1:7">
      <c r="A479" s="272"/>
      <c r="B479" s="272"/>
      <c r="C479" s="272"/>
      <c r="D479" s="272"/>
      <c r="E479" s="272"/>
      <c r="F479" s="272"/>
      <c r="G479" s="273"/>
    </row>
    <row r="480" s="267" customFormat="1" ht="17.25" customHeight="1" spans="1:7">
      <c r="A480" s="272"/>
      <c r="B480" s="272"/>
      <c r="C480" s="272"/>
      <c r="D480" s="272"/>
      <c r="E480" s="272"/>
      <c r="F480" s="272"/>
      <c r="G480" s="273"/>
    </row>
    <row r="481" s="267" customFormat="1" ht="17.25" customHeight="1" spans="1:7">
      <c r="A481" s="272"/>
      <c r="B481" s="272"/>
      <c r="C481" s="272"/>
      <c r="D481" s="272"/>
      <c r="E481" s="272"/>
      <c r="F481" s="272"/>
      <c r="G481" s="273"/>
    </row>
    <row r="482" s="267" customFormat="1" ht="17.25" customHeight="1" spans="1:7">
      <c r="A482" s="272"/>
      <c r="B482" s="272"/>
      <c r="C482" s="272"/>
      <c r="D482" s="272"/>
      <c r="E482" s="272"/>
      <c r="F482" s="272"/>
      <c r="G482" s="273"/>
    </row>
    <row r="483" s="267" customFormat="1" ht="17.25" customHeight="1" spans="1:7">
      <c r="A483" s="272"/>
      <c r="B483" s="272"/>
      <c r="C483" s="272"/>
      <c r="D483" s="272"/>
      <c r="E483" s="272"/>
      <c r="F483" s="272"/>
      <c r="G483" s="273"/>
    </row>
    <row r="484" s="268" customFormat="1" ht="17.25" customHeight="1" spans="1:7">
      <c r="A484" s="272"/>
      <c r="B484" s="272"/>
      <c r="C484" s="272"/>
      <c r="D484" s="272"/>
      <c r="E484" s="272"/>
      <c r="F484" s="272"/>
      <c r="G484" s="273"/>
    </row>
    <row r="485" s="267" customFormat="1" ht="17.25" customHeight="1" spans="1:7">
      <c r="A485" s="272"/>
      <c r="B485" s="272"/>
      <c r="C485" s="272"/>
      <c r="D485" s="272"/>
      <c r="E485" s="272"/>
      <c r="F485" s="272"/>
      <c r="G485" s="273"/>
    </row>
    <row r="486" s="267" customFormat="1" ht="17.25" customHeight="1" spans="1:7">
      <c r="A486" s="272"/>
      <c r="B486" s="272"/>
      <c r="C486" s="272"/>
      <c r="D486" s="272"/>
      <c r="E486" s="272"/>
      <c r="F486" s="272"/>
      <c r="G486" s="273"/>
    </row>
    <row r="487" s="267" customFormat="1" ht="17.25" customHeight="1" spans="1:7">
      <c r="A487" s="272"/>
      <c r="B487" s="272"/>
      <c r="C487" s="272"/>
      <c r="D487" s="272"/>
      <c r="E487" s="272"/>
      <c r="F487" s="272"/>
      <c r="G487" s="273"/>
    </row>
    <row r="488" s="267" customFormat="1" ht="17.25" customHeight="1" spans="1:7">
      <c r="A488" s="272"/>
      <c r="B488" s="272"/>
      <c r="C488" s="272"/>
      <c r="D488" s="272"/>
      <c r="E488" s="272"/>
      <c r="F488" s="272"/>
      <c r="G488" s="273"/>
    </row>
    <row r="489" s="267" customFormat="1" ht="17.25" customHeight="1" spans="1:7">
      <c r="A489" s="272"/>
      <c r="B489" s="272"/>
      <c r="C489" s="272"/>
      <c r="D489" s="272"/>
      <c r="E489" s="272"/>
      <c r="F489" s="272"/>
      <c r="G489" s="273"/>
    </row>
    <row r="490" s="267" customFormat="1" ht="17.25" customHeight="1" spans="1:7">
      <c r="A490" s="272"/>
      <c r="B490" s="272"/>
      <c r="C490" s="272"/>
      <c r="D490" s="272"/>
      <c r="E490" s="272"/>
      <c r="F490" s="272"/>
      <c r="G490" s="273"/>
    </row>
    <row r="491" s="267" customFormat="1" ht="17.25" customHeight="1" spans="1:7">
      <c r="A491" s="272"/>
      <c r="B491" s="272"/>
      <c r="C491" s="272"/>
      <c r="D491" s="272"/>
      <c r="E491" s="272"/>
      <c r="F491" s="272"/>
      <c r="G491" s="273"/>
    </row>
    <row r="492" s="267" customFormat="1" ht="17.25" customHeight="1" spans="1:7">
      <c r="A492" s="272"/>
      <c r="B492" s="272"/>
      <c r="C492" s="272"/>
      <c r="D492" s="272"/>
      <c r="E492" s="272"/>
      <c r="F492" s="272"/>
      <c r="G492" s="273"/>
    </row>
    <row r="493" s="267" customFormat="1" ht="17.25" customHeight="1" spans="1:7">
      <c r="A493" s="272"/>
      <c r="B493" s="272"/>
      <c r="C493" s="272"/>
      <c r="D493" s="272"/>
      <c r="E493" s="272"/>
      <c r="F493" s="272"/>
      <c r="G493" s="273"/>
    </row>
    <row r="494" s="267" customFormat="1" ht="17.25" customHeight="1" spans="1:7">
      <c r="A494" s="272"/>
      <c r="B494" s="272"/>
      <c r="C494" s="272"/>
      <c r="D494" s="272"/>
      <c r="E494" s="272"/>
      <c r="F494" s="272"/>
      <c r="G494" s="273"/>
    </row>
    <row r="495" s="267" customFormat="1" ht="17.25" customHeight="1" spans="1:7">
      <c r="A495" s="272"/>
      <c r="B495" s="272"/>
      <c r="C495" s="272"/>
      <c r="D495" s="272"/>
      <c r="E495" s="272"/>
      <c r="F495" s="272"/>
      <c r="G495" s="273"/>
    </row>
    <row r="496" s="267" customFormat="1" ht="17.25" customHeight="1" spans="1:7">
      <c r="A496" s="272"/>
      <c r="B496" s="272"/>
      <c r="C496" s="272"/>
      <c r="D496" s="272"/>
      <c r="E496" s="272"/>
      <c r="F496" s="272"/>
      <c r="G496" s="273"/>
    </row>
    <row r="497" s="267" customFormat="1" ht="17.25" customHeight="1" spans="1:7">
      <c r="A497" s="272"/>
      <c r="B497" s="272"/>
      <c r="C497" s="272"/>
      <c r="D497" s="272"/>
      <c r="E497" s="272"/>
      <c r="F497" s="272"/>
      <c r="G497" s="273"/>
    </row>
    <row r="498" s="267" customFormat="1" ht="17.25" customHeight="1" spans="1:7">
      <c r="A498" s="272"/>
      <c r="B498" s="272"/>
      <c r="C498" s="272"/>
      <c r="D498" s="272"/>
      <c r="E498" s="272"/>
      <c r="F498" s="272"/>
      <c r="G498" s="273"/>
    </row>
    <row r="499" s="267" customFormat="1" ht="17.25" customHeight="1" spans="1:7">
      <c r="A499" s="272"/>
      <c r="B499" s="272"/>
      <c r="C499" s="272"/>
      <c r="D499" s="272"/>
      <c r="E499" s="272"/>
      <c r="F499" s="272"/>
      <c r="G499" s="273"/>
    </row>
    <row r="500" s="267" customFormat="1" ht="17.25" customHeight="1" spans="1:7">
      <c r="A500" s="272"/>
      <c r="B500" s="272"/>
      <c r="C500" s="272"/>
      <c r="D500" s="272"/>
      <c r="E500" s="272"/>
      <c r="F500" s="272"/>
      <c r="G500" s="273"/>
    </row>
    <row r="501" s="267" customFormat="1" ht="17.25" customHeight="1" spans="1:7">
      <c r="A501" s="272"/>
      <c r="B501" s="272"/>
      <c r="C501" s="272"/>
      <c r="D501" s="272"/>
      <c r="E501" s="272"/>
      <c r="F501" s="272"/>
      <c r="G501" s="273"/>
    </row>
    <row r="502" s="267" customFormat="1" ht="17.25" customHeight="1" spans="1:7">
      <c r="A502" s="272"/>
      <c r="B502" s="272"/>
      <c r="C502" s="272"/>
      <c r="D502" s="272"/>
      <c r="E502" s="272"/>
      <c r="F502" s="272"/>
      <c r="G502" s="273"/>
    </row>
    <row r="503" s="267" customFormat="1" ht="17.25" customHeight="1" spans="1:7">
      <c r="A503" s="272"/>
      <c r="B503" s="272"/>
      <c r="C503" s="272"/>
      <c r="D503" s="272"/>
      <c r="E503" s="272"/>
      <c r="F503" s="272"/>
      <c r="G503" s="273"/>
    </row>
    <row r="504" s="267" customFormat="1" ht="17.25" customHeight="1" spans="1:7">
      <c r="A504" s="272"/>
      <c r="B504" s="272"/>
      <c r="C504" s="272"/>
      <c r="D504" s="272"/>
      <c r="E504" s="272"/>
      <c r="F504" s="272"/>
      <c r="G504" s="273"/>
    </row>
    <row r="505" s="267" customFormat="1" ht="17.25" customHeight="1" spans="1:7">
      <c r="A505" s="272"/>
      <c r="B505" s="272"/>
      <c r="C505" s="272"/>
      <c r="D505" s="272"/>
      <c r="E505" s="272"/>
      <c r="F505" s="272"/>
      <c r="G505" s="273"/>
    </row>
    <row r="506" s="267" customFormat="1" ht="17.25" customHeight="1" spans="1:7">
      <c r="A506" s="272"/>
      <c r="B506" s="272"/>
      <c r="C506" s="272"/>
      <c r="D506" s="272"/>
      <c r="E506" s="272"/>
      <c r="F506" s="272"/>
      <c r="G506" s="273"/>
    </row>
    <row r="507" s="267" customFormat="1" ht="17.25" customHeight="1" spans="1:7">
      <c r="A507" s="272"/>
      <c r="B507" s="272"/>
      <c r="C507" s="272"/>
      <c r="D507" s="272"/>
      <c r="E507" s="272"/>
      <c r="F507" s="272"/>
      <c r="G507" s="273"/>
    </row>
    <row r="508" s="267" customFormat="1" ht="17.25" customHeight="1" spans="1:7">
      <c r="A508" s="272"/>
      <c r="B508" s="272"/>
      <c r="C508" s="272"/>
      <c r="D508" s="272"/>
      <c r="E508" s="272"/>
      <c r="F508" s="272"/>
      <c r="G508" s="273"/>
    </row>
    <row r="509" s="267" customFormat="1" ht="17.25" customHeight="1" spans="1:7">
      <c r="A509" s="272"/>
      <c r="B509" s="272"/>
      <c r="C509" s="272"/>
      <c r="D509" s="272"/>
      <c r="E509" s="272"/>
      <c r="F509" s="272"/>
      <c r="G509" s="273"/>
    </row>
    <row r="510" s="267" customFormat="1" ht="17.25" customHeight="1" spans="1:7">
      <c r="A510" s="272"/>
      <c r="B510" s="272"/>
      <c r="C510" s="272"/>
      <c r="D510" s="272"/>
      <c r="E510" s="272"/>
      <c r="F510" s="272"/>
      <c r="G510" s="273"/>
    </row>
    <row r="511" s="267" customFormat="1" ht="17.25" customHeight="1" spans="1:7">
      <c r="A511" s="272"/>
      <c r="B511" s="272"/>
      <c r="C511" s="272"/>
      <c r="D511" s="272"/>
      <c r="E511" s="272"/>
      <c r="F511" s="272"/>
      <c r="G511" s="273"/>
    </row>
    <row r="512" s="267" customFormat="1" ht="17.25" customHeight="1" spans="1:7">
      <c r="A512" s="272"/>
      <c r="B512" s="272"/>
      <c r="C512" s="272"/>
      <c r="D512" s="272"/>
      <c r="E512" s="272"/>
      <c r="F512" s="272"/>
      <c r="G512" s="273"/>
    </row>
    <row r="513" s="267" customFormat="1" ht="17.25" customHeight="1" spans="1:7">
      <c r="A513" s="272"/>
      <c r="B513" s="272"/>
      <c r="C513" s="272"/>
      <c r="D513" s="272"/>
      <c r="E513" s="272"/>
      <c r="F513" s="272"/>
      <c r="G513" s="273"/>
    </row>
    <row r="514" s="267" customFormat="1" ht="17.25" customHeight="1" spans="1:7">
      <c r="A514" s="272"/>
      <c r="B514" s="272"/>
      <c r="C514" s="272"/>
      <c r="D514" s="272"/>
      <c r="E514" s="272"/>
      <c r="F514" s="272"/>
      <c r="G514" s="273"/>
    </row>
    <row r="515" s="267" customFormat="1" ht="17.25" customHeight="1" spans="1:7">
      <c r="A515" s="272"/>
      <c r="B515" s="272"/>
      <c r="C515" s="272"/>
      <c r="D515" s="272"/>
      <c r="E515" s="272"/>
      <c r="F515" s="272"/>
      <c r="G515" s="273"/>
    </row>
    <row r="516" s="267" customFormat="1" ht="17.25" customHeight="1" spans="1:7">
      <c r="A516" s="272"/>
      <c r="B516" s="272"/>
      <c r="C516" s="272"/>
      <c r="D516" s="272"/>
      <c r="E516" s="272"/>
      <c r="F516" s="272"/>
      <c r="G516" s="273"/>
    </row>
    <row r="517" s="267" customFormat="1" ht="17.25" customHeight="1" spans="1:7">
      <c r="A517" s="272"/>
      <c r="B517" s="272"/>
      <c r="C517" s="272"/>
      <c r="D517" s="272"/>
      <c r="E517" s="272"/>
      <c r="F517" s="272"/>
      <c r="G517" s="273"/>
    </row>
    <row r="518" s="267" customFormat="1" ht="17.25" customHeight="1" spans="1:7">
      <c r="A518" s="272"/>
      <c r="B518" s="272"/>
      <c r="C518" s="272"/>
      <c r="D518" s="272"/>
      <c r="E518" s="272"/>
      <c r="F518" s="272"/>
      <c r="G518" s="273"/>
    </row>
    <row r="519" s="267" customFormat="1" ht="17.25" customHeight="1" spans="1:7">
      <c r="A519" s="272"/>
      <c r="B519" s="272"/>
      <c r="C519" s="272"/>
      <c r="D519" s="272"/>
      <c r="E519" s="272"/>
      <c r="F519" s="272"/>
      <c r="G519" s="273"/>
    </row>
    <row r="520" s="267" customFormat="1" ht="17.25" customHeight="1" spans="1:7">
      <c r="A520" s="272"/>
      <c r="B520" s="272"/>
      <c r="C520" s="272"/>
      <c r="D520" s="272"/>
      <c r="E520" s="272"/>
      <c r="F520" s="272"/>
      <c r="G520" s="273"/>
    </row>
    <row r="521" s="267" customFormat="1" ht="17.25" customHeight="1" spans="1:7">
      <c r="A521" s="272"/>
      <c r="B521" s="272"/>
      <c r="C521" s="272"/>
      <c r="D521" s="272"/>
      <c r="E521" s="272"/>
      <c r="F521" s="272"/>
      <c r="G521" s="273"/>
    </row>
    <row r="522" s="267" customFormat="1" ht="17.25" customHeight="1" spans="1:7">
      <c r="A522" s="272"/>
      <c r="B522" s="272"/>
      <c r="C522" s="272"/>
      <c r="D522" s="272"/>
      <c r="E522" s="272"/>
      <c r="F522" s="272"/>
      <c r="G522" s="273"/>
    </row>
    <row r="523" s="267" customFormat="1" ht="17.25" customHeight="1" spans="1:7">
      <c r="A523" s="272"/>
      <c r="B523" s="272"/>
      <c r="C523" s="272"/>
      <c r="D523" s="272"/>
      <c r="E523" s="272"/>
      <c r="F523" s="272"/>
      <c r="G523" s="273"/>
    </row>
    <row r="524" s="267" customFormat="1" ht="17.25" customHeight="1" spans="1:7">
      <c r="A524" s="272"/>
      <c r="B524" s="272"/>
      <c r="C524" s="272"/>
      <c r="D524" s="272"/>
      <c r="E524" s="272"/>
      <c r="F524" s="272"/>
      <c r="G524" s="273"/>
    </row>
    <row r="525" s="267" customFormat="1" ht="17.25" customHeight="1" spans="1:7">
      <c r="A525" s="272"/>
      <c r="B525" s="272"/>
      <c r="C525" s="272"/>
      <c r="D525" s="272"/>
      <c r="E525" s="272"/>
      <c r="F525" s="272"/>
      <c r="G525" s="273"/>
    </row>
    <row r="526" s="267" customFormat="1" ht="17.25" customHeight="1" spans="1:7">
      <c r="A526" s="272"/>
      <c r="B526" s="272"/>
      <c r="C526" s="272"/>
      <c r="D526" s="272"/>
      <c r="E526" s="272"/>
      <c r="F526" s="272"/>
      <c r="G526" s="273"/>
    </row>
    <row r="527" s="267" customFormat="1" ht="17.25" customHeight="1" spans="1:7">
      <c r="A527" s="272"/>
      <c r="B527" s="272"/>
      <c r="C527" s="272"/>
      <c r="D527" s="272"/>
      <c r="E527" s="272"/>
      <c r="F527" s="272"/>
      <c r="G527" s="273"/>
    </row>
    <row r="528" s="267" customFormat="1" ht="17.25" customHeight="1" spans="1:7">
      <c r="A528" s="272"/>
      <c r="B528" s="272"/>
      <c r="C528" s="272"/>
      <c r="D528" s="272"/>
      <c r="E528" s="272"/>
      <c r="F528" s="272"/>
      <c r="G528" s="273"/>
    </row>
    <row r="529" s="267" customFormat="1" ht="17.25" customHeight="1" spans="1:7">
      <c r="A529" s="272"/>
      <c r="B529" s="272"/>
      <c r="C529" s="272"/>
      <c r="D529" s="272"/>
      <c r="E529" s="272"/>
      <c r="F529" s="272"/>
      <c r="G529" s="273"/>
    </row>
    <row r="530" s="267" customFormat="1" ht="17.25" customHeight="1" spans="1:7">
      <c r="A530" s="272"/>
      <c r="B530" s="272"/>
      <c r="C530" s="272"/>
      <c r="D530" s="272"/>
      <c r="E530" s="272"/>
      <c r="F530" s="272"/>
      <c r="G530" s="273"/>
    </row>
    <row r="531" s="267" customFormat="1" ht="17.25" customHeight="1" spans="1:7">
      <c r="A531" s="272"/>
      <c r="B531" s="272"/>
      <c r="C531" s="272"/>
      <c r="D531" s="272"/>
      <c r="E531" s="272"/>
      <c r="F531" s="272"/>
      <c r="G531" s="273"/>
    </row>
    <row r="532" s="267" customFormat="1" ht="17.25" customHeight="1" spans="1:7">
      <c r="A532" s="272"/>
      <c r="B532" s="272"/>
      <c r="C532" s="272"/>
      <c r="D532" s="272"/>
      <c r="E532" s="272"/>
      <c r="F532" s="272"/>
      <c r="G532" s="273"/>
    </row>
    <row r="533" s="267" customFormat="1" ht="17.25" customHeight="1" spans="1:7">
      <c r="A533" s="272"/>
      <c r="B533" s="272"/>
      <c r="C533" s="272"/>
      <c r="D533" s="272"/>
      <c r="E533" s="272"/>
      <c r="F533" s="272"/>
      <c r="G533" s="273"/>
    </row>
    <row r="534" s="267" customFormat="1" ht="17.25" customHeight="1" spans="1:7">
      <c r="A534" s="272"/>
      <c r="B534" s="272"/>
      <c r="C534" s="272"/>
      <c r="D534" s="272"/>
      <c r="E534" s="272"/>
      <c r="F534" s="272"/>
      <c r="G534" s="273"/>
    </row>
    <row r="535" s="267" customFormat="1" ht="17.25" customHeight="1" spans="1:7">
      <c r="A535" s="272"/>
      <c r="B535" s="272"/>
      <c r="C535" s="272"/>
      <c r="D535" s="272"/>
      <c r="E535" s="272"/>
      <c r="F535" s="272"/>
      <c r="G535" s="273"/>
    </row>
    <row r="536" s="267" customFormat="1" ht="17.25" customHeight="1" spans="1:7">
      <c r="A536" s="272"/>
      <c r="B536" s="272"/>
      <c r="C536" s="272"/>
      <c r="D536" s="272"/>
      <c r="E536" s="272"/>
      <c r="F536" s="272"/>
      <c r="G536" s="273"/>
    </row>
    <row r="537" ht="27.75" customHeight="1"/>
    <row r="544" s="271" customFormat="1" spans="1:7">
      <c r="A544" s="272"/>
      <c r="B544" s="272"/>
      <c r="C544" s="272"/>
      <c r="D544" s="272"/>
      <c r="E544" s="272"/>
      <c r="F544" s="272"/>
      <c r="G544" s="273"/>
    </row>
  </sheetData>
  <mergeCells count="14">
    <mergeCell ref="A1:D1"/>
    <mergeCell ref="F1:G1"/>
    <mergeCell ref="A2:G2"/>
    <mergeCell ref="E4:F4"/>
    <mergeCell ref="A31:C31"/>
    <mergeCell ref="E31:G31"/>
    <mergeCell ref="E32:G32"/>
    <mergeCell ref="A35:C35"/>
    <mergeCell ref="E35:G35"/>
    <mergeCell ref="A4:A5"/>
    <mergeCell ref="B4:B5"/>
    <mergeCell ref="C4:C5"/>
    <mergeCell ref="D4:D5"/>
    <mergeCell ref="G4:G5"/>
  </mergeCells>
  <pageMargins left="0.700694444444445" right="0.251388888888889" top="0.200694444444444" bottom="0.03125" header="0.200694444444444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BIEU CAN DOI</vt:lpstr>
      <vt:lpstr>THU NS</vt:lpstr>
      <vt:lpstr>CHI NS</vt:lpstr>
      <vt:lpstr>THU NS. MLNS</vt:lpstr>
      <vt:lpstr>CHI NS. MLNS</vt:lpstr>
      <vt:lpstr>QUỸ NGOÀI NS ( B63)</vt:lpstr>
      <vt:lpstr>CHUYỂN NGUỒN</vt:lpstr>
      <vt:lpstr>TH. THDT</vt:lpstr>
      <vt:lpstr>THU-CHI TIỀN GỬI</vt:lpstr>
      <vt:lpstr>TM. CHI CHUYỂN NGUỒN</vt:lpstr>
      <vt:lpstr>T.. KẾT DƯ</vt:lpstr>
      <vt:lpstr>TM. THU-CHI KHÁC( B17)</vt:lpstr>
      <vt:lpstr>BSCMT ( B21)</vt:lpstr>
      <vt:lpstr>TM. CHI TĂNG GIẢM </vt:lpstr>
      <vt:lpstr>67</vt:lpstr>
      <vt:lpstr>TM. SD DỰ PHÒNG ( B68 )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giang</cp:lastModifiedBy>
  <dcterms:created xsi:type="dcterms:W3CDTF">2018-02-26T07:12:00Z</dcterms:created>
  <cp:lastPrinted>2020-03-04T02:23:00Z</cp:lastPrinted>
  <dcterms:modified xsi:type="dcterms:W3CDTF">2023-08-18T02:43:51Z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D25072A081724B9CB3B683B74768F08A</vt:lpwstr>
  </property>
</Properties>
</file>